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<sst xmlns="http://schemas.openxmlformats.org/spreadsheetml/2006/main" count="254" uniqueCount="124">
  <si>
    <t>御見積書（ブロック積み工事）</t>
  </si>
  <si>
    <t xml:space="preserve">　　　　　　　　　　御中</t>
  </si>
  <si>
    <t>見積番号</t>
  </si>
  <si>
    <t xml:space="preserve">　　　　　　　　　　様</t>
  </si>
  <si>
    <t>見積日</t>
  </si>
  <si>
    <t>下記のとおり御見積申し上げます。</t>
  </si>
  <si>
    <t>有効期限</t>
  </si>
  <si>
    <t>工事名</t>
  </si>
  <si>
    <t>株式会社サンプル外構</t>
  </si>
  <si>
    <t>工事場所</t>
  </si>
  <si>
    <t>〒000-0000 東京都サンプル市1-2-3</t>
  </si>
  <si>
    <t>工期</t>
  </si>
  <si>
    <t>TEL 000-000-0000</t>
  </si>
  <si>
    <t>支払条件</t>
  </si>
  <si>
    <t>担当：山田 太郎</t>
  </si>
  <si>
    <t>登録番号</t>
  </si>
  <si>
    <t>T0000000000000（自社の登録番号に直す）</t>
  </si>
  <si>
    <t>御見積金額（税込）</t>
  </si>
  <si>
    <t>1. 積む面積とブロックの個数</t>
  </si>
  <si>
    <t>No.</t>
  </si>
  <si>
    <t>項目</t>
  </si>
  <si>
    <t>計算</t>
  </si>
  <si>
    <t>値</t>
  </si>
  <si>
    <t>単位</t>
  </si>
  <si>
    <t>メモ</t>
  </si>
  <si>
    <t>塀の長さ</t>
  </si>
  <si>
    <t>図面から</t>
  </si>
  <si>
    <t>m</t>
  </si>
  <si>
    <t>塀の高さ</t>
  </si>
  <si>
    <t>地面から天端まで</t>
  </si>
  <si>
    <t>開口・控除の面積</t>
  </si>
  <si>
    <t>門扉など積まない部分</t>
  </si>
  <si>
    <t>m²</t>
  </si>
  <si>
    <t>積まない部分が無ければ空けておく</t>
  </si>
  <si>
    <t>積む面積</t>
  </si>
  <si>
    <t>長さ×高さ−控除</t>
  </si>
  <si>
    <t>明細のブロック積みの数量に入ります</t>
  </si>
  <si>
    <t>ブロックの長さ</t>
  </si>
  <si>
    <t>製品の寸法</t>
  </si>
  <si>
    <t>mm</t>
  </si>
  <si>
    <t>使う製品の寸法を入れる</t>
  </si>
  <si>
    <t>ブロックの高さ</t>
  </si>
  <si>
    <t>目地の幅</t>
  </si>
  <si>
    <t>会社の決め方</t>
  </si>
  <si>
    <t>1m²あたりの個数</t>
  </si>
  <si>
    <t>1÷（（長さ＋目地）×（高さ＋目地））</t>
  </si>
  <si>
    <t>個/m²</t>
  </si>
  <si>
    <t>390×190・目地10mmなら 1÷（0.40×0.20）＝12.5個</t>
  </si>
  <si>
    <t>ロス率</t>
  </si>
  <si>
    <t>%</t>
  </si>
  <si>
    <t>割れ・切り物のぶん</t>
  </si>
  <si>
    <t>必要な個数</t>
  </si>
  <si>
    <t>積む面積×1m²あたりの個数×（1＋ロス率）</t>
  </si>
  <si>
    <t>個</t>
  </si>
  <si>
    <t>切り上げ。明細のブロックの数量に入ります</t>
  </si>
  <si>
    <t>高さの確かめ</t>
  </si>
  <si>
    <t>建築基準法施行令 第62条の8</t>
  </si>
  <si>
    <t>補強コンクリートブロック造の塀の場合</t>
  </si>
  <si>
    <t>補強コンクリートブロック造の塀は、高さ2.2m以下・壁の厚さ15cm以上（高さ2m以下なら10cm以上）・径9mm以上の鉄筋を縦横80cm以下の間隔で入れる、などの決まりがあります（建築基準法施行令 第62条の8）。高さ1.2mを超える塀は、長さ3.4m以下ごとの控壁と、基礎の丈35cm以上・根入れ30cm以上も要ります。</t>
  </si>
  <si>
    <t>2. 明細</t>
  </si>
  <si>
    <t>区分</t>
  </si>
  <si>
    <t>名称・仕様</t>
  </si>
  <si>
    <t>数量</t>
  </si>
  <si>
    <t>単価</t>
  </si>
  <si>
    <t>金額</t>
  </si>
  <si>
    <t>備考</t>
  </si>
  <si>
    <t>基礎</t>
  </si>
  <si>
    <t>布基礎（掘削・砕石・鉄筋・コンクリート）</t>
  </si>
  <si>
    <t>ブロック</t>
  </si>
  <si>
    <t>コンクリートブロック 基本形 390×190×120</t>
  </si>
  <si>
    <t>ブロック積み手間</t>
  </si>
  <si>
    <t>鉄筋 D10（縦横80cm以下の間隔）</t>
  </si>
  <si>
    <t>式</t>
  </si>
  <si>
    <t>天端の笠木</t>
  </si>
  <si>
    <t>付帯</t>
  </si>
  <si>
    <t>残土処分・清掃</t>
  </si>
  <si>
    <t>運搬</t>
  </si>
  <si>
    <t>資材の運搬</t>
  </si>
  <si>
    <t>小計（直接工事費）</t>
  </si>
  <si>
    <t>諸経費（小計×率%）</t>
  </si>
  <si>
    <t>出精値引き</t>
  </si>
  <si>
    <t>値引きはマイナスで入れる</t>
  </si>
  <si>
    <t>税抜合計</t>
  </si>
  <si>
    <t>消費税（10%）</t>
  </si>
  <si>
    <t>合計（税込）</t>
  </si>
  <si>
    <t>区分ごとの金額（区分の名前が同じ行を合計します）</t>
  </si>
  <si>
    <t>株式会社サンプル建設 御中</t>
  </si>
  <si>
    <t>B-2026-0154</t>
  </si>
  <si>
    <t>工事部 佐藤 一郎 様</t>
  </si>
  <si>
    <t>2026年10月17日</t>
  </si>
  <si>
    <t>見積日から30日間</t>
  </si>
  <si>
    <t>〇〇様邸 ブロック塀新設工事</t>
  </si>
  <si>
    <t>東京都サンプル市〇〇町4-5-6</t>
  </si>
  <si>
    <t>2026年11月中旬（約5日・雨天順延）</t>
  </si>
  <si>
    <t>工事完了後 月末締め翌月末払い</t>
  </si>
  <si>
    <t>例：敷地の境界の長さ（門扉の部分を含む）</t>
  </si>
  <si>
    <t>例：6段（1段0.2m）</t>
  </si>
  <si>
    <t>例：門扉の部分 1.00×1.20</t>
  </si>
  <si>
    <t>例：基本形 390×190。使う製品の寸法を入れる</t>
  </si>
  <si>
    <t>例：10mm</t>
  </si>
  <si>
    <t>例の率。割れ・切り物のぶん</t>
  </si>
  <si>
    <t>例の単価</t>
  </si>
  <si>
    <t>例の率</t>
  </si>
  <si>
    <t>ブロックの個数は、積む面積と1m²あたりの個数（390×190・目地10mm）から計算しています。高さ1.2m・控壁なしで御見積しています。既存の塀の撤去は含みません。単価・率は記入例のための架空の値です。</t>
  </si>
  <si>
    <t>ブロック積みの見積書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</si>
  <si>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</si>
  <si>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</si>
  <si>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</si>
  <si>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</si>
  <si>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</si>
  <si>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「積む面積とブロックの個数」に、塀の長さ・高さ・控除の面積と、ブロックの寸法・目地・ロス率を入れます。積む面積と必要な個数が明細の数量に入るので、明細の単価を入れると金額・小計・諸経費・合計と、区分ごとの金額、上の御見積金額が出ます。</t>
  </si>
  <si>
    <t>判定の付け方</t>
  </si>
  <si>
    <t>塀の高さが2.2mを超えると「高さの上限2.2mを超えています」、1.2mを超えて2.2m以下なら「控壁と基礎の丈・根入れの決まりも守る高さ」、1.2m以下なら「控壁と基礎の丈・根入れの決まりは除かれる高さ」と表示します（補強コンクリートブロック造の塀の場合）。</t>
  </si>
  <si>
    <t>自社に合わせて直すなら</t>
  </si>
  <si>
    <t>ブロックの材料と積み手間を1つの単価（材工共）で見積るなら、ブロックの材料の行を消して、積み手間の行の名称と単価を直してください。化粧ブロック・型枠ブロックは、寸法を製品のものに直します。</t>
  </si>
  <si>
    <t>気をつけること</t>
  </si>
  <si>
    <t>記入例の寸法・単価・率はすべて架空の値です。塀の構造は、図面と法令で確かめてください。数式のセルは上書きしないでください。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</si>
  <si>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</si>
  <si>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</si>
  <si>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関係する法令等</t>
  </si>
  <si>
    <t>建築基準法施行令 第62条の8（塀） https://laws.e-gov.go.jp/law/325CO0000000338 ：補強コンクリートブロック造の塀は、高さ2.2m以下、壁の厚さ15cm以上（高さ2m以下は10cm以上）、径9mm以上の鉄筋を縦横80cm以下の間隔で配置。高さ1.2mを超える塀は、長さ3.4m以下ごとの控壁、基礎の丈35cm以上・根入れの深さ30cm以上も必要（構造計算で安全を確かめた場合を除く）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</si>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</sst>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¥&quot;#,##0"/>
    <numFmt numFmtId="165" formatCode="#,##0;-#,##0;&quot;&quot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color rgb="FF4B5563"/>
      <sz val="9"/>
    </font>
    <font>
      <b/>
      <sz val="14"/>
    </font>
    <font>
      <b/>
      <color rgb="FFFFFFFF"/>
      <sz val="10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FFF4C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3" width="30" customWidth="1"/>
    <col min="5" max="5" width="6" customWidth="1"/>
    <col min="6" max="6" width="10" customWidth="1"/>
    <col min="7" max="7" width="12" customWidth="1"/>
    <col min="8" max="8" width="18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1</v>
      </c>
      <c r="B3" s="2"/>
      <c r="C3" s="2"/>
      <c r="D3" s="2"/>
      <c r="E3" s="3" t="s">
        <v>2</v>
      </c>
      <c r="F3" s="4"/>
      <c r="G3" s="4"/>
      <c r="H3" s="4"/>
    </row>
    <row r="4" ht="20" customHeight="1" spans="1:8" x14ac:dyDescent="0.25">
      <c r="A4" s="5" t="s">
        <v>3</v>
      </c>
      <c r="B4" s="5"/>
      <c r="C4" s="5"/>
      <c r="D4" s="5"/>
      <c r="E4" s="3" t="s">
        <v>4</v>
      </c>
      <c r="F4" s="4"/>
      <c r="G4" s="4"/>
      <c r="H4" s="4"/>
    </row>
    <row r="5" ht="20" customHeight="1" spans="1:8" x14ac:dyDescent="0.25">
      <c r="A5" s="6" t="s">
        <v>5</v>
      </c>
      <c r="B5" s="6"/>
      <c r="C5" s="6"/>
      <c r="D5" s="6"/>
      <c r="E5" s="3" t="s">
        <v>6</v>
      </c>
      <c r="F5" s="4"/>
      <c r="G5" s="4"/>
      <c r="H5" s="4"/>
    </row>
    <row r="6" ht="20" customHeight="1" spans="1:8" x14ac:dyDescent="0.25">
      <c r="A6" s="3" t="s">
        <v>7</v>
      </c>
      <c r="B6" s="4"/>
      <c r="C6" s="4"/>
      <c r="D6" s="4"/>
      <c r="E6" s="5" t="s">
        <v>8</v>
      </c>
      <c r="F6" s="5"/>
      <c r="G6" s="5"/>
      <c r="H6" s="5"/>
    </row>
    <row r="7" ht="20" customHeight="1" spans="1:8" x14ac:dyDescent="0.25">
      <c r="A7" s="3" t="s">
        <v>9</v>
      </c>
      <c r="B7" s="4"/>
      <c r="C7" s="4"/>
      <c r="D7" s="4"/>
      <c r="E7" s="6" t="s">
        <v>10</v>
      </c>
      <c r="F7" s="6"/>
      <c r="G7" s="6"/>
      <c r="H7" s="6"/>
    </row>
    <row r="8" ht="20" customHeight="1" spans="1:8" x14ac:dyDescent="0.25">
      <c r="A8" s="3" t="s">
        <v>11</v>
      </c>
      <c r="B8" s="4"/>
      <c r="C8" s="4"/>
      <c r="D8" s="4"/>
      <c r="E8" s="6" t="s">
        <v>12</v>
      </c>
      <c r="F8" s="6"/>
      <c r="G8" s="6"/>
      <c r="H8" s="6"/>
    </row>
    <row r="9" ht="20" customHeight="1" spans="1:8" x14ac:dyDescent="0.25">
      <c r="A9" s="3" t="s">
        <v>13</v>
      </c>
      <c r="B9" s="4"/>
      <c r="C9" s="4"/>
      <c r="D9" s="4"/>
      <c r="E9" s="6" t="s">
        <v>14</v>
      </c>
      <c r="F9" s="6"/>
      <c r="G9" s="6"/>
      <c r="H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5" x14ac:dyDescent="0.25">
      <c r="A12" s="2" t="s">
        <v>17</v>
      </c>
      <c r="B12" s="2"/>
      <c r="C12" s="7">
        <f>G50</f>
        <v>0</v>
      </c>
      <c r="D12" s="7"/>
      <c r="E12" s="7"/>
    </row>
    <row r="13" ht="20" customHeight="1" x14ac:dyDescent="0.25"/>
    <row r="14" ht="20" customHeight="1" spans="1:8" x14ac:dyDescent="0.25">
      <c r="A14" s="2" t="s">
        <v>18</v>
      </c>
      <c r="B14" s="2"/>
      <c r="C14" s="2"/>
      <c r="D14" s="2"/>
      <c r="E14" s="2"/>
      <c r="F14" s="2"/>
      <c r="G14" s="2"/>
      <c r="H14" s="2"/>
    </row>
    <row r="15" ht="20" customHeight="1" spans="1:8" x14ac:dyDescent="0.25">
      <c r="A15" s="8" t="s">
        <v>19</v>
      </c>
      <c r="B15" s="8" t="s">
        <v>20</v>
      </c>
      <c r="C15" s="8" t="s">
        <v>21</v>
      </c>
      <c r="D15" s="8" t="s">
        <v>22</v>
      </c>
      <c r="E15" s="8" t="s">
        <v>23</v>
      </c>
      <c r="F15" s="8" t="s">
        <v>24</v>
      </c>
      <c r="G15" s="8"/>
      <c r="H15" s="8"/>
    </row>
    <row r="16" ht="20" customHeight="1" spans="1:8" x14ac:dyDescent="0.25">
      <c r="A16" s="9">
        <v>1</v>
      </c>
      <c r="B16" s="3" t="s">
        <v>25</v>
      </c>
      <c r="C16" s="5" t="s">
        <v>26</v>
      </c>
      <c r="D16" s="9"/>
      <c r="E16" s="5" t="s">
        <v>27</v>
      </c>
      <c r="F16" s="5"/>
      <c r="G16" s="5"/>
      <c r="H16" s="5"/>
    </row>
    <row r="17" ht="20" customHeight="1" spans="1:8" x14ac:dyDescent="0.25">
      <c r="A17" s="9">
        <v>2</v>
      </c>
      <c r="B17" s="3" t="s">
        <v>28</v>
      </c>
      <c r="C17" s="5" t="s">
        <v>29</v>
      </c>
      <c r="D17" s="9"/>
      <c r="E17" s="5" t="s">
        <v>27</v>
      </c>
      <c r="F17" s="5"/>
      <c r="G17" s="5"/>
      <c r="H17" s="5"/>
    </row>
    <row r="18" ht="20" customHeight="1" spans="1:8" x14ac:dyDescent="0.25">
      <c r="A18" s="9">
        <v>3</v>
      </c>
      <c r="B18" s="3" t="s">
        <v>30</v>
      </c>
      <c r="C18" s="5" t="s">
        <v>31</v>
      </c>
      <c r="D18" s="9"/>
      <c r="E18" s="5" t="s">
        <v>32</v>
      </c>
      <c r="F18" s="5" t="s">
        <v>33</v>
      </c>
      <c r="G18" s="5"/>
      <c r="H18" s="5"/>
    </row>
    <row r="19" ht="20" customHeight="1" spans="1:8" x14ac:dyDescent="0.25">
      <c r="A19" s="9">
        <v>4</v>
      </c>
      <c r="B19" s="3" t="s">
        <v>34</v>
      </c>
      <c r="C19" s="5" t="s">
        <v>35</v>
      </c>
      <c r="D19" s="9">
        <f>IF(OR(D16="",D17=""),"",ROUND(D16*D17-D18,2))</f>
      </c>
      <c r="E19" s="5" t="s">
        <v>32</v>
      </c>
      <c r="F19" s="5" t="s">
        <v>36</v>
      </c>
      <c r="G19" s="5"/>
      <c r="H19" s="5"/>
    </row>
    <row r="20" ht="20" customHeight="1" spans="1:8" x14ac:dyDescent="0.25">
      <c r="A20" s="9">
        <v>5</v>
      </c>
      <c r="B20" s="3" t="s">
        <v>37</v>
      </c>
      <c r="C20" s="5" t="s">
        <v>38</v>
      </c>
      <c r="D20" s="9"/>
      <c r="E20" s="5" t="s">
        <v>39</v>
      </c>
      <c r="F20" s="5" t="s">
        <v>40</v>
      </c>
      <c r="G20" s="5"/>
      <c r="H20" s="5"/>
    </row>
    <row r="21" ht="20" customHeight="1" spans="1:8" x14ac:dyDescent="0.25">
      <c r="A21" s="9">
        <v>6</v>
      </c>
      <c r="B21" s="3" t="s">
        <v>41</v>
      </c>
      <c r="C21" s="5" t="s">
        <v>38</v>
      </c>
      <c r="D21" s="9"/>
      <c r="E21" s="5" t="s">
        <v>39</v>
      </c>
      <c r="F21" s="5"/>
      <c r="G21" s="5"/>
      <c r="H21" s="5"/>
    </row>
    <row r="22" ht="20" customHeight="1" spans="1:8" x14ac:dyDescent="0.25">
      <c r="A22" s="9">
        <v>7</v>
      </c>
      <c r="B22" s="3" t="s">
        <v>42</v>
      </c>
      <c r="C22" s="5" t="s">
        <v>43</v>
      </c>
      <c r="D22" s="9"/>
      <c r="E22" s="5" t="s">
        <v>39</v>
      </c>
      <c r="F22" s="5"/>
      <c r="G22" s="5"/>
      <c r="H22" s="5"/>
    </row>
    <row r="23" ht="20" customHeight="1" spans="1:8" x14ac:dyDescent="0.25">
      <c r="A23" s="9">
        <v>8</v>
      </c>
      <c r="B23" s="3" t="s">
        <v>44</v>
      </c>
      <c r="C23" s="5" t="s">
        <v>45</v>
      </c>
      <c r="D23" s="9">
        <f>IF(OR(D20="",D21=""),"",ROUND(1/((D20+D22)/1000*(D21+D22)/1000),2))</f>
      </c>
      <c r="E23" s="5" t="s">
        <v>46</v>
      </c>
      <c r="F23" s="5" t="s">
        <v>47</v>
      </c>
      <c r="G23" s="5"/>
      <c r="H23" s="5"/>
    </row>
    <row r="24" ht="20" customHeight="1" spans="1:8" x14ac:dyDescent="0.25">
      <c r="A24" s="9">
        <v>9</v>
      </c>
      <c r="B24" s="3" t="s">
        <v>48</v>
      </c>
      <c r="C24" s="5" t="s">
        <v>43</v>
      </c>
      <c r="D24" s="9"/>
      <c r="E24" s="5" t="s">
        <v>49</v>
      </c>
      <c r="F24" s="5" t="s">
        <v>50</v>
      </c>
      <c r="G24" s="5"/>
      <c r="H24" s="5"/>
    </row>
    <row r="25" ht="20" customHeight="1" spans="1:8" x14ac:dyDescent="0.25">
      <c r="A25" s="9">
        <v>10</v>
      </c>
      <c r="B25" s="3" t="s">
        <v>51</v>
      </c>
      <c r="C25" s="5" t="s">
        <v>52</v>
      </c>
      <c r="D25" s="7">
        <f>IF(OR(D19="",D23=""),"",ROUNDUP(D19*D23*(1+D24/100),0))</f>
      </c>
      <c r="E25" s="5" t="s">
        <v>53</v>
      </c>
      <c r="F25" s="5" t="s">
        <v>54</v>
      </c>
      <c r="G25" s="5"/>
      <c r="H25" s="5"/>
    </row>
    <row r="26" ht="20" customHeight="1" spans="1:8" x14ac:dyDescent="0.25">
      <c r="A26" s="9">
        <v>11</v>
      </c>
      <c r="B26" s="3" t="s">
        <v>55</v>
      </c>
      <c r="C26" s="5" t="s">
        <v>56</v>
      </c>
      <c r="D26" s="5">
        <f>IF(D17="","",IF(D17&gt;2.2,"高さの上限2.2mを超えています",IF(D17&gt;1.2,"控壁と基礎の丈・根入れの決まりも守る高さ","控壁と基礎の丈・根入れの決まりは除かれる高さ")))</f>
      </c>
      <c r="E26" s="5"/>
      <c r="F26" s="5" t="s">
        <v>57</v>
      </c>
      <c r="G26" s="5"/>
      <c r="H26" s="5"/>
    </row>
    <row r="27" ht="20" customHeight="1" spans="1:8" x14ac:dyDescent="0.25">
      <c r="A27" s="6" t="s">
        <v>58</v>
      </c>
      <c r="B27" s="6"/>
      <c r="C27" s="6"/>
      <c r="D27" s="6"/>
      <c r="E27" s="6"/>
      <c r="F27" s="6"/>
      <c r="G27" s="6"/>
      <c r="H27" s="6"/>
    </row>
    <row r="28" ht="20" customHeight="1" x14ac:dyDescent="0.25"/>
    <row r="29" ht="20" customHeight="1" spans="1:8" x14ac:dyDescent="0.25">
      <c r="A29" s="2" t="s">
        <v>59</v>
      </c>
      <c r="B29" s="2"/>
      <c r="C29" s="2"/>
      <c r="D29" s="2"/>
      <c r="E29" s="2"/>
      <c r="F29" s="2"/>
      <c r="G29" s="2"/>
      <c r="H29" s="2"/>
    </row>
    <row r="30" ht="20" customHeight="1" spans="1:8" x14ac:dyDescent="0.25">
      <c r="A30" s="8" t="s">
        <v>19</v>
      </c>
      <c r="B30" s="8" t="s">
        <v>60</v>
      </c>
      <c r="C30" s="8" t="s">
        <v>61</v>
      </c>
      <c r="D30" s="8" t="s">
        <v>62</v>
      </c>
      <c r="E30" s="8" t="s">
        <v>23</v>
      </c>
      <c r="F30" s="8" t="s">
        <v>63</v>
      </c>
      <c r="G30" s="8" t="s">
        <v>64</v>
      </c>
      <c r="H30" s="8" t="s">
        <v>65</v>
      </c>
    </row>
    <row r="31" ht="20" customHeight="1" spans="1:8" x14ac:dyDescent="0.25">
      <c r="A31" s="9">
        <v>1</v>
      </c>
      <c r="B31" s="4" t="s">
        <v>66</v>
      </c>
      <c r="C31" s="4" t="s">
        <v>67</v>
      </c>
      <c r="D31" s="9">
        <f>IF($D$16="","",$D$16)</f>
      </c>
      <c r="E31" s="5" t="s">
        <v>27</v>
      </c>
      <c r="F31" s="10"/>
      <c r="G31" s="10">
        <f>IF(OR(D31="",F31=""),"",ROUND(D31*F31,0))</f>
      </c>
      <c r="H31" s="5"/>
    </row>
    <row r="32" ht="20" customHeight="1" spans="1:8" x14ac:dyDescent="0.25">
      <c r="A32" s="9">
        <v>2</v>
      </c>
      <c r="B32" s="4" t="s">
        <v>68</v>
      </c>
      <c r="C32" s="4" t="s">
        <v>69</v>
      </c>
      <c r="D32" s="9">
        <f>IF($D$25="","",$D$25)</f>
      </c>
      <c r="E32" s="5" t="s">
        <v>53</v>
      </c>
      <c r="F32" s="10"/>
      <c r="G32" s="10">
        <f>IF(OR(D32="",F32=""),"",ROUND(D32*F32,0))</f>
      </c>
      <c r="H32" s="5"/>
    </row>
    <row r="33" ht="20" customHeight="1" spans="1:8" x14ac:dyDescent="0.25">
      <c r="A33" s="9">
        <v>3</v>
      </c>
      <c r="B33" s="4" t="s">
        <v>68</v>
      </c>
      <c r="C33" s="4" t="s">
        <v>70</v>
      </c>
      <c r="D33" s="9">
        <f>IF($D$19="","",$D$19)</f>
      </c>
      <c r="E33" s="5" t="s">
        <v>32</v>
      </c>
      <c r="F33" s="10"/>
      <c r="G33" s="10">
        <f>IF(OR(D33="",F33=""),"",ROUND(D33*F33,0))</f>
      </c>
      <c r="H33" s="5"/>
    </row>
    <row r="34" ht="20" customHeight="1" spans="1:8" x14ac:dyDescent="0.25">
      <c r="A34" s="9">
        <v>4</v>
      </c>
      <c r="B34" s="4" t="s">
        <v>68</v>
      </c>
      <c r="C34" s="4" t="s">
        <v>71</v>
      </c>
      <c r="D34" s="9"/>
      <c r="E34" s="5" t="s">
        <v>72</v>
      </c>
      <c r="F34" s="10"/>
      <c r="G34" s="10">
        <f>IF(OR(D34="",F34=""),"",ROUND(D34*F34,0))</f>
      </c>
      <c r="H34" s="5"/>
    </row>
    <row r="35" ht="20" customHeight="1" spans="1:8" x14ac:dyDescent="0.25">
      <c r="A35" s="9">
        <v>5</v>
      </c>
      <c r="B35" s="4" t="s">
        <v>68</v>
      </c>
      <c r="C35" s="4" t="s">
        <v>73</v>
      </c>
      <c r="D35" s="9">
        <f>IF($D$16="","",$D$16)</f>
      </c>
      <c r="E35" s="5" t="s">
        <v>27</v>
      </c>
      <c r="F35" s="10"/>
      <c r="G35" s="10">
        <f>IF(OR(D35="",F35=""),"",ROUND(D35*F35,0))</f>
      </c>
      <c r="H35" s="5"/>
    </row>
    <row r="36" ht="20" customHeight="1" spans="1:8" x14ac:dyDescent="0.25">
      <c r="A36" s="9">
        <v>6</v>
      </c>
      <c r="B36" s="4" t="s">
        <v>74</v>
      </c>
      <c r="C36" s="4" t="s">
        <v>75</v>
      </c>
      <c r="D36" s="9"/>
      <c r="E36" s="5" t="s">
        <v>72</v>
      </c>
      <c r="F36" s="10"/>
      <c r="G36" s="10">
        <f>IF(OR(D36="",F36=""),"",ROUND(D36*F36,0))</f>
      </c>
      <c r="H36" s="5"/>
    </row>
    <row r="37" ht="20" customHeight="1" spans="1:8" x14ac:dyDescent="0.25">
      <c r="A37" s="9">
        <v>7</v>
      </c>
      <c r="B37" s="4" t="s">
        <v>76</v>
      </c>
      <c r="C37" s="4" t="s">
        <v>77</v>
      </c>
      <c r="D37" s="9"/>
      <c r="E37" s="5" t="s">
        <v>72</v>
      </c>
      <c r="F37" s="10"/>
      <c r="G37" s="10">
        <f>IF(OR(D37="",F37=""),"",ROUND(D37*F37,0))</f>
      </c>
      <c r="H37" s="5"/>
    </row>
    <row r="38" ht="20" customHeight="1" spans="1:8" x14ac:dyDescent="0.25">
      <c r="A38" s="9">
        <v>8</v>
      </c>
      <c r="B38" s="4"/>
      <c r="C38" s="4"/>
      <c r="D38" s="9"/>
      <c r="E38" s="5"/>
      <c r="F38" s="10"/>
      <c r="G38" s="10">
        <f>IF(OR(D38="",F38=""),"",ROUND(D38*F38,0))</f>
      </c>
      <c r="H38" s="5"/>
    </row>
    <row r="39" ht="20" customHeight="1" spans="1:8" x14ac:dyDescent="0.25">
      <c r="A39" s="9">
        <v>9</v>
      </c>
      <c r="B39" s="4"/>
      <c r="C39" s="4"/>
      <c r="D39" s="9"/>
      <c r="E39" s="5"/>
      <c r="F39" s="10"/>
      <c r="G39" s="10">
        <f>IF(OR(D39="",F39=""),"",ROUND(D39*F39,0))</f>
      </c>
      <c r="H39" s="5"/>
    </row>
    <row r="40" ht="20" customHeight="1" spans="1:8" x14ac:dyDescent="0.25">
      <c r="A40" s="9">
        <v>10</v>
      </c>
      <c r="B40" s="4"/>
      <c r="C40" s="4"/>
      <c r="D40" s="9"/>
      <c r="E40" s="5"/>
      <c r="F40" s="10"/>
      <c r="G40" s="10">
        <f>IF(OR(D40="",F40=""),"",ROUND(D40*F40,0))</f>
      </c>
      <c r="H40" s="5"/>
    </row>
    <row r="41" ht="20" customHeight="1" spans="1:8" x14ac:dyDescent="0.25">
      <c r="A41" s="9">
        <v>11</v>
      </c>
      <c r="B41" s="4"/>
      <c r="C41" s="4"/>
      <c r="D41" s="9"/>
      <c r="E41" s="5"/>
      <c r="F41" s="10"/>
      <c r="G41" s="10">
        <f>IF(OR(D41="",F41=""),"",ROUND(D41*F41,0))</f>
      </c>
      <c r="H41" s="5"/>
    </row>
    <row r="42" ht="20" customHeight="1" spans="1:8" x14ac:dyDescent="0.25">
      <c r="A42" s="9">
        <v>12</v>
      </c>
      <c r="B42" s="4"/>
      <c r="C42" s="4"/>
      <c r="D42" s="9"/>
      <c r="E42" s="5"/>
      <c r="F42" s="10"/>
      <c r="G42" s="10">
        <f>IF(OR(D42="",F42=""),"",ROUND(D42*F42,0))</f>
      </c>
      <c r="H42" s="5"/>
    </row>
    <row r="43" ht="20" customHeight="1" spans="1:8" x14ac:dyDescent="0.25">
      <c r="A43" s="9">
        <v>13</v>
      </c>
      <c r="B43" s="4"/>
      <c r="C43" s="4"/>
      <c r="D43" s="9"/>
      <c r="E43" s="5"/>
      <c r="F43" s="10"/>
      <c r="G43" s="10">
        <f>IF(OR(D43="",F43=""),"",ROUND(D43*F43,0))</f>
      </c>
      <c r="H43" s="5"/>
    </row>
    <row r="44" ht="20" customHeight="1" spans="1:8" x14ac:dyDescent="0.25">
      <c r="A44" s="9">
        <v>14</v>
      </c>
      <c r="B44" s="4"/>
      <c r="C44" s="4"/>
      <c r="D44" s="9"/>
      <c r="E44" s="5"/>
      <c r="F44" s="10"/>
      <c r="G44" s="10">
        <f>IF(OR(D44="",F44=""),"",ROUND(D44*F44,0))</f>
      </c>
      <c r="H44" s="5"/>
    </row>
    <row r="45" ht="20" customHeight="1" spans="4:8" x14ac:dyDescent="0.25">
      <c r="D45" s="3" t="s">
        <v>78</v>
      </c>
      <c r="E45" s="3"/>
      <c r="F45" s="5"/>
      <c r="G45" s="10">
        <f>SUM(G31:G44)</f>
        <v>0</v>
      </c>
      <c r="H45" s="5"/>
    </row>
    <row r="46" ht="20" customHeight="1" spans="4:8" x14ac:dyDescent="0.25">
      <c r="D46" s="3" t="s">
        <v>79</v>
      </c>
      <c r="E46" s="3"/>
      <c r="F46" s="9"/>
      <c r="G46" s="10">
        <f>ROUNDDOWN(G45*F46/100,0)</f>
        <v>0</v>
      </c>
      <c r="H46" s="5"/>
    </row>
    <row r="47" ht="20" customHeight="1" spans="4:8" x14ac:dyDescent="0.25">
      <c r="D47" s="3" t="s">
        <v>80</v>
      </c>
      <c r="E47" s="3"/>
      <c r="F47" s="5"/>
      <c r="G47" s="10"/>
      <c r="H47" s="5" t="s">
        <v>81</v>
      </c>
    </row>
    <row r="48" ht="20" customHeight="1" spans="4:8" x14ac:dyDescent="0.25">
      <c r="D48" s="3" t="s">
        <v>82</v>
      </c>
      <c r="E48" s="3"/>
      <c r="F48" s="5"/>
      <c r="G48" s="10">
        <f>SUM(G45:G47)</f>
        <v>0</v>
      </c>
      <c r="H48" s="5"/>
    </row>
    <row r="49" ht="20" customHeight="1" spans="4:8" x14ac:dyDescent="0.25">
      <c r="D49" s="3" t="s">
        <v>83</v>
      </c>
      <c r="E49" s="3"/>
      <c r="F49" s="5"/>
      <c r="G49" s="10">
        <f>ROUNDDOWN(G48*0.1,0)</f>
        <v>0</v>
      </c>
      <c r="H49" s="5"/>
    </row>
    <row r="50" ht="20" customHeight="1" spans="4:8" x14ac:dyDescent="0.25">
      <c r="D50" s="3" t="s">
        <v>84</v>
      </c>
      <c r="E50" s="3"/>
      <c r="F50" s="5"/>
      <c r="G50" s="7">
        <f>G48+G49</f>
        <v>0</v>
      </c>
      <c r="H50" s="5"/>
    </row>
    <row r="51" ht="20" customHeight="1" x14ac:dyDescent="0.25"/>
    <row r="52" ht="20" customHeight="1" spans="1:8" x14ac:dyDescent="0.25">
      <c r="A52" s="2" t="s">
        <v>85</v>
      </c>
      <c r="B52" s="2"/>
      <c r="C52" s="2"/>
      <c r="D52" s="2"/>
      <c r="E52" s="2"/>
      <c r="F52" s="2"/>
      <c r="G52" s="2"/>
      <c r="H52" s="2"/>
    </row>
    <row r="53" ht="20" customHeight="1" spans="2:3" x14ac:dyDescent="0.25">
      <c r="B53" s="8" t="s">
        <v>60</v>
      </c>
      <c r="C53" s="8" t="s">
        <v>64</v>
      </c>
    </row>
    <row r="54" ht="20" customHeight="1" spans="2:3" x14ac:dyDescent="0.25">
      <c r="B54" s="4" t="s">
        <v>66</v>
      </c>
      <c r="C54" s="10">
        <f>IF(B54="","",SUMIF($B$31:$B$44,B54,$G$31:$G$44))</f>
      </c>
    </row>
    <row r="55" ht="20" customHeight="1" spans="2:3" x14ac:dyDescent="0.25">
      <c r="B55" s="4" t="s">
        <v>68</v>
      </c>
      <c r="C55" s="10">
        <f>IF(B55="","",SUMIF($B$31:$B$44,B55,$G$31:$G$44))</f>
      </c>
    </row>
    <row r="56" ht="20" customHeight="1" spans="2:3" x14ac:dyDescent="0.25">
      <c r="B56" s="4" t="s">
        <v>74</v>
      </c>
      <c r="C56" s="10">
        <f>IF(B56="","",SUMIF($B$31:$B$44,B56,$G$31:$G$44))</f>
      </c>
    </row>
    <row r="57" ht="20" customHeight="1" spans="2:3" x14ac:dyDescent="0.25">
      <c r="B57" s="4" t="s">
        <v>76</v>
      </c>
      <c r="C57" s="10">
        <f>IF(B57="","",SUMIF($B$31:$B$44,B57,$G$31:$G$44))</f>
      </c>
    </row>
    <row r="58" ht="20" customHeight="1" x14ac:dyDescent="0.25"/>
    <row r="59" ht="48" customHeight="1" spans="1:8" x14ac:dyDescent="0.25">
      <c r="A59" s="3" t="s">
        <v>65</v>
      </c>
      <c r="B59" s="4"/>
      <c r="C59" s="4"/>
      <c r="D59" s="4"/>
      <c r="E59" s="4"/>
      <c r="F59" s="4"/>
      <c r="G59" s="4"/>
      <c r="H59" s="4"/>
    </row>
  </sheetData>
  <mergeCells count="41">
    <mergeCell ref="A1:H1"/>
    <mergeCell ref="A3:D3"/>
    <mergeCell ref="F3:H3"/>
    <mergeCell ref="A4:D4"/>
    <mergeCell ref="F4:H4"/>
    <mergeCell ref="A5:D5"/>
    <mergeCell ref="F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A12:B12"/>
    <mergeCell ref="C12:E12"/>
    <mergeCell ref="A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A27:H27"/>
    <mergeCell ref="A29:H29"/>
    <mergeCell ref="D45:E45"/>
    <mergeCell ref="D46:E46"/>
    <mergeCell ref="D47:E47"/>
    <mergeCell ref="D48:E48"/>
    <mergeCell ref="D49:E49"/>
    <mergeCell ref="D50:E50"/>
    <mergeCell ref="A52:H52"/>
    <mergeCell ref="B59:H59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3" width="30" customWidth="1"/>
    <col min="5" max="5" width="6" customWidth="1"/>
    <col min="6" max="6" width="10" customWidth="1"/>
    <col min="7" max="7" width="12" customWidth="1"/>
    <col min="8" max="8" width="18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86</v>
      </c>
      <c r="B3" s="2"/>
      <c r="C3" s="2"/>
      <c r="D3" s="2"/>
      <c r="E3" s="3" t="s">
        <v>2</v>
      </c>
      <c r="F3" s="4" t="s">
        <v>87</v>
      </c>
      <c r="G3" s="4"/>
      <c r="H3" s="4"/>
    </row>
    <row r="4" ht="20" customHeight="1" spans="1:8" x14ac:dyDescent="0.25">
      <c r="A4" s="5" t="s">
        <v>88</v>
      </c>
      <c r="B4" s="5"/>
      <c r="C4" s="5"/>
      <c r="D4" s="5"/>
      <c r="E4" s="3" t="s">
        <v>4</v>
      </c>
      <c r="F4" s="4" t="s">
        <v>89</v>
      </c>
      <c r="G4" s="4"/>
      <c r="H4" s="4"/>
    </row>
    <row r="5" ht="20" customHeight="1" spans="1:8" x14ac:dyDescent="0.25">
      <c r="A5" s="6" t="s">
        <v>5</v>
      </c>
      <c r="B5" s="6"/>
      <c r="C5" s="6"/>
      <c r="D5" s="6"/>
      <c r="E5" s="3" t="s">
        <v>6</v>
      </c>
      <c r="F5" s="4" t="s">
        <v>90</v>
      </c>
      <c r="G5" s="4"/>
      <c r="H5" s="4"/>
    </row>
    <row r="6" ht="20" customHeight="1" spans="1:8" x14ac:dyDescent="0.25">
      <c r="A6" s="3" t="s">
        <v>7</v>
      </c>
      <c r="B6" s="4" t="s">
        <v>91</v>
      </c>
      <c r="C6" s="4"/>
      <c r="D6" s="4"/>
      <c r="E6" s="5" t="s">
        <v>8</v>
      </c>
      <c r="F6" s="5"/>
      <c r="G6" s="5"/>
      <c r="H6" s="5"/>
    </row>
    <row r="7" ht="20" customHeight="1" spans="1:8" x14ac:dyDescent="0.25">
      <c r="A7" s="3" t="s">
        <v>9</v>
      </c>
      <c r="B7" s="4" t="s">
        <v>92</v>
      </c>
      <c r="C7" s="4"/>
      <c r="D7" s="4"/>
      <c r="E7" s="6" t="s">
        <v>10</v>
      </c>
      <c r="F7" s="6"/>
      <c r="G7" s="6"/>
      <c r="H7" s="6"/>
    </row>
    <row r="8" ht="20" customHeight="1" spans="1:8" x14ac:dyDescent="0.25">
      <c r="A8" s="3" t="s">
        <v>11</v>
      </c>
      <c r="B8" s="4" t="s">
        <v>93</v>
      </c>
      <c r="C8" s="4"/>
      <c r="D8" s="4"/>
      <c r="E8" s="6" t="s">
        <v>12</v>
      </c>
      <c r="F8" s="6"/>
      <c r="G8" s="6"/>
      <c r="H8" s="6"/>
    </row>
    <row r="9" ht="20" customHeight="1" spans="1:8" x14ac:dyDescent="0.25">
      <c r="A9" s="3" t="s">
        <v>13</v>
      </c>
      <c r="B9" s="4" t="s">
        <v>94</v>
      </c>
      <c r="C9" s="4"/>
      <c r="D9" s="4"/>
      <c r="E9" s="6" t="s">
        <v>14</v>
      </c>
      <c r="F9" s="6"/>
      <c r="G9" s="6"/>
      <c r="H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5" x14ac:dyDescent="0.25">
      <c r="A12" s="2" t="s">
        <v>17</v>
      </c>
      <c r="B12" s="2"/>
      <c r="C12" s="7">
        <f>G50</f>
        <v>532224</v>
      </c>
      <c r="D12" s="7"/>
      <c r="E12" s="7"/>
    </row>
    <row r="13" ht="20" customHeight="1" x14ac:dyDescent="0.25"/>
    <row r="14" ht="20" customHeight="1" spans="1:8" x14ac:dyDescent="0.25">
      <c r="A14" s="2" t="s">
        <v>18</v>
      </c>
      <c r="B14" s="2"/>
      <c r="C14" s="2"/>
      <c r="D14" s="2"/>
      <c r="E14" s="2"/>
      <c r="F14" s="2"/>
      <c r="G14" s="2"/>
      <c r="H14" s="2"/>
    </row>
    <row r="15" ht="20" customHeight="1" spans="1:8" x14ac:dyDescent="0.25">
      <c r="A15" s="8" t="s">
        <v>19</v>
      </c>
      <c r="B15" s="8" t="s">
        <v>20</v>
      </c>
      <c r="C15" s="8" t="s">
        <v>21</v>
      </c>
      <c r="D15" s="8" t="s">
        <v>22</v>
      </c>
      <c r="E15" s="8" t="s">
        <v>23</v>
      </c>
      <c r="F15" s="8" t="s">
        <v>24</v>
      </c>
      <c r="G15" s="8"/>
      <c r="H15" s="8"/>
    </row>
    <row r="16" ht="20" customHeight="1" spans="1:8" x14ac:dyDescent="0.25">
      <c r="A16" s="9">
        <v>1</v>
      </c>
      <c r="B16" s="3" t="s">
        <v>25</v>
      </c>
      <c r="C16" s="5" t="s">
        <v>26</v>
      </c>
      <c r="D16" s="9">
        <v>16</v>
      </c>
      <c r="E16" s="5" t="s">
        <v>27</v>
      </c>
      <c r="F16" s="5" t="s">
        <v>95</v>
      </c>
      <c r="G16" s="5"/>
      <c r="H16" s="5"/>
    </row>
    <row r="17" ht="20" customHeight="1" spans="1:8" x14ac:dyDescent="0.25">
      <c r="A17" s="9">
        <v>2</v>
      </c>
      <c r="B17" s="3" t="s">
        <v>28</v>
      </c>
      <c r="C17" s="5" t="s">
        <v>29</v>
      </c>
      <c r="D17" s="9">
        <v>1.2</v>
      </c>
      <c r="E17" s="5" t="s">
        <v>27</v>
      </c>
      <c r="F17" s="5" t="s">
        <v>96</v>
      </c>
      <c r="G17" s="5"/>
      <c r="H17" s="5"/>
    </row>
    <row r="18" ht="20" customHeight="1" spans="1:8" x14ac:dyDescent="0.25">
      <c r="A18" s="9">
        <v>3</v>
      </c>
      <c r="B18" s="3" t="s">
        <v>30</v>
      </c>
      <c r="C18" s="5" t="s">
        <v>31</v>
      </c>
      <c r="D18" s="9">
        <v>1.2</v>
      </c>
      <c r="E18" s="5" t="s">
        <v>32</v>
      </c>
      <c r="F18" s="5" t="s">
        <v>97</v>
      </c>
      <c r="G18" s="5"/>
      <c r="H18" s="5"/>
    </row>
    <row r="19" ht="20" customHeight="1" spans="1:8" x14ac:dyDescent="0.25">
      <c r="A19" s="9">
        <v>4</v>
      </c>
      <c r="B19" s="3" t="s">
        <v>34</v>
      </c>
      <c r="C19" s="5" t="s">
        <v>35</v>
      </c>
      <c r="D19" s="9">
        <f>IF(OR(D16="",D17=""),"",ROUND(D16*D17-D18,2))</f>
        <v>18</v>
      </c>
      <c r="E19" s="5" t="s">
        <v>32</v>
      </c>
      <c r="F19" s="5" t="s">
        <v>36</v>
      </c>
      <c r="G19" s="5"/>
      <c r="H19" s="5"/>
    </row>
    <row r="20" ht="20" customHeight="1" spans="1:8" x14ac:dyDescent="0.25">
      <c r="A20" s="9">
        <v>5</v>
      </c>
      <c r="B20" s="3" t="s">
        <v>37</v>
      </c>
      <c r="C20" s="5" t="s">
        <v>38</v>
      </c>
      <c r="D20" s="9">
        <v>390</v>
      </c>
      <c r="E20" s="5" t="s">
        <v>39</v>
      </c>
      <c r="F20" s="5" t="s">
        <v>98</v>
      </c>
      <c r="G20" s="5"/>
      <c r="H20" s="5"/>
    </row>
    <row r="21" ht="20" customHeight="1" spans="1:8" x14ac:dyDescent="0.25">
      <c r="A21" s="9">
        <v>6</v>
      </c>
      <c r="B21" s="3" t="s">
        <v>41</v>
      </c>
      <c r="C21" s="5" t="s">
        <v>38</v>
      </c>
      <c r="D21" s="9">
        <v>190</v>
      </c>
      <c r="E21" s="5" t="s">
        <v>39</v>
      </c>
      <c r="F21" s="5"/>
      <c r="G21" s="5"/>
      <c r="H21" s="5"/>
    </row>
    <row r="22" ht="20" customHeight="1" spans="1:8" x14ac:dyDescent="0.25">
      <c r="A22" s="9">
        <v>7</v>
      </c>
      <c r="B22" s="3" t="s">
        <v>42</v>
      </c>
      <c r="C22" s="5" t="s">
        <v>43</v>
      </c>
      <c r="D22" s="9">
        <v>10</v>
      </c>
      <c r="E22" s="5" t="s">
        <v>39</v>
      </c>
      <c r="F22" s="5" t="s">
        <v>99</v>
      </c>
      <c r="G22" s="5"/>
      <c r="H22" s="5"/>
    </row>
    <row r="23" ht="20" customHeight="1" spans="1:8" x14ac:dyDescent="0.25">
      <c r="A23" s="9">
        <v>8</v>
      </c>
      <c r="B23" s="3" t="s">
        <v>44</v>
      </c>
      <c r="C23" s="5" t="s">
        <v>45</v>
      </c>
      <c r="D23" s="9">
        <f>IF(OR(D20="",D21=""),"",ROUND(1/((D20+D22)/1000*(D21+D22)/1000),2))</f>
        <v>12.5</v>
      </c>
      <c r="E23" s="5" t="s">
        <v>46</v>
      </c>
      <c r="F23" s="5" t="s">
        <v>47</v>
      </c>
      <c r="G23" s="5"/>
      <c r="H23" s="5"/>
    </row>
    <row r="24" ht="20" customHeight="1" spans="1:8" x14ac:dyDescent="0.25">
      <c r="A24" s="9">
        <v>9</v>
      </c>
      <c r="B24" s="3" t="s">
        <v>48</v>
      </c>
      <c r="C24" s="5" t="s">
        <v>43</v>
      </c>
      <c r="D24" s="9">
        <v>3</v>
      </c>
      <c r="E24" s="5" t="s">
        <v>49</v>
      </c>
      <c r="F24" s="5" t="s">
        <v>100</v>
      </c>
      <c r="G24" s="5"/>
      <c r="H24" s="5"/>
    </row>
    <row r="25" ht="20" customHeight="1" spans="1:8" x14ac:dyDescent="0.25">
      <c r="A25" s="9">
        <v>10</v>
      </c>
      <c r="B25" s="3" t="s">
        <v>51</v>
      </c>
      <c r="C25" s="5" t="s">
        <v>52</v>
      </c>
      <c r="D25" s="7">
        <f>IF(OR(D19="",D23=""),"",ROUNDUP(D19*D23*(1+D24/100),0))</f>
        <v>232</v>
      </c>
      <c r="E25" s="5" t="s">
        <v>53</v>
      </c>
      <c r="F25" s="5" t="s">
        <v>54</v>
      </c>
      <c r="G25" s="5"/>
      <c r="H25" s="5"/>
    </row>
    <row r="26" ht="20" customHeight="1" spans="1:8" x14ac:dyDescent="0.25">
      <c r="A26" s="9">
        <v>11</v>
      </c>
      <c r="B26" s="3" t="s">
        <v>55</v>
      </c>
      <c r="C26" s="5" t="s">
        <v>56</v>
      </c>
      <c r="D26" s="5" t="str">
        <f>IF(D17="","",IF(D17&gt;2.2,"高さの上限2.2mを超えています",IF(D17&gt;1.2,"控壁と基礎の丈・根入れの決まりも守る高さ","控壁と基礎の丈・根入れの決まりは除かれる高さ")))</f>
        <v>控壁と基礎の丈・根入れの決まりは除かれる高さ</v>
      </c>
      <c r="E26" s="5"/>
      <c r="F26" s="5" t="s">
        <v>57</v>
      </c>
      <c r="G26" s="5"/>
      <c r="H26" s="5"/>
    </row>
    <row r="27" ht="20" customHeight="1" spans="1:8" x14ac:dyDescent="0.25">
      <c r="A27" s="6" t="s">
        <v>58</v>
      </c>
      <c r="B27" s="6"/>
      <c r="C27" s="6"/>
      <c r="D27" s="6"/>
      <c r="E27" s="6"/>
      <c r="F27" s="6"/>
      <c r="G27" s="6"/>
      <c r="H27" s="6"/>
    </row>
    <row r="28" ht="20" customHeight="1" x14ac:dyDescent="0.25"/>
    <row r="29" ht="20" customHeight="1" spans="1:8" x14ac:dyDescent="0.25">
      <c r="A29" s="2" t="s">
        <v>59</v>
      </c>
      <c r="B29" s="2"/>
      <c r="C29" s="2"/>
      <c r="D29" s="2"/>
      <c r="E29" s="2"/>
      <c r="F29" s="2"/>
      <c r="G29" s="2"/>
      <c r="H29" s="2"/>
    </row>
    <row r="30" ht="20" customHeight="1" spans="1:8" x14ac:dyDescent="0.25">
      <c r="A30" s="8" t="s">
        <v>19</v>
      </c>
      <c r="B30" s="8" t="s">
        <v>60</v>
      </c>
      <c r="C30" s="8" t="s">
        <v>61</v>
      </c>
      <c r="D30" s="8" t="s">
        <v>62</v>
      </c>
      <c r="E30" s="8" t="s">
        <v>23</v>
      </c>
      <c r="F30" s="8" t="s">
        <v>63</v>
      </c>
      <c r="G30" s="8" t="s">
        <v>64</v>
      </c>
      <c r="H30" s="8" t="s">
        <v>65</v>
      </c>
    </row>
    <row r="31" ht="20" customHeight="1" spans="1:8" x14ac:dyDescent="0.25">
      <c r="A31" s="9">
        <v>1</v>
      </c>
      <c r="B31" s="4" t="s">
        <v>66</v>
      </c>
      <c r="C31" s="4" t="s">
        <v>67</v>
      </c>
      <c r="D31" s="9">
        <f>IF($D$16="","",$D$16)</f>
        <v>16</v>
      </c>
      <c r="E31" s="5" t="s">
        <v>27</v>
      </c>
      <c r="F31" s="10">
        <v>12000</v>
      </c>
      <c r="G31" s="10">
        <f>IF(OR(D31="",F31=""),"",ROUND(D31*F31,0))</f>
        <v>192000</v>
      </c>
      <c r="H31" s="5" t="s">
        <v>101</v>
      </c>
    </row>
    <row r="32" ht="20" customHeight="1" spans="1:8" x14ac:dyDescent="0.25">
      <c r="A32" s="9">
        <v>2</v>
      </c>
      <c r="B32" s="4" t="s">
        <v>68</v>
      </c>
      <c r="C32" s="4" t="s">
        <v>69</v>
      </c>
      <c r="D32" s="9">
        <f>IF($D$25="","",$D$25)</f>
        <v>232</v>
      </c>
      <c r="E32" s="5" t="s">
        <v>53</v>
      </c>
      <c r="F32" s="10">
        <v>250</v>
      </c>
      <c r="G32" s="10">
        <f>IF(OR(D32="",F32=""),"",ROUND(D32*F32,0))</f>
        <v>58000</v>
      </c>
      <c r="H32" s="5"/>
    </row>
    <row r="33" ht="20" customHeight="1" spans="1:8" x14ac:dyDescent="0.25">
      <c r="A33" s="9">
        <v>3</v>
      </c>
      <c r="B33" s="4" t="s">
        <v>68</v>
      </c>
      <c r="C33" s="4" t="s">
        <v>70</v>
      </c>
      <c r="D33" s="9">
        <f>IF($D$19="","",$D$19)</f>
        <v>18</v>
      </c>
      <c r="E33" s="5" t="s">
        <v>32</v>
      </c>
      <c r="F33" s="10">
        <v>6500</v>
      </c>
      <c r="G33" s="10">
        <f>IF(OR(D33="",F33=""),"",ROUND(D33*F33,0))</f>
        <v>117000</v>
      </c>
      <c r="H33" s="5"/>
    </row>
    <row r="34" ht="20" customHeight="1" spans="1:8" x14ac:dyDescent="0.25">
      <c r="A34" s="9">
        <v>4</v>
      </c>
      <c r="B34" s="4" t="s">
        <v>68</v>
      </c>
      <c r="C34" s="4" t="s">
        <v>71</v>
      </c>
      <c r="D34" s="9">
        <v>1</v>
      </c>
      <c r="E34" s="5" t="s">
        <v>72</v>
      </c>
      <c r="F34" s="10">
        <v>20000</v>
      </c>
      <c r="G34" s="10">
        <f>IF(OR(D34="",F34=""),"",ROUND(D34*F34,0))</f>
        <v>20000</v>
      </c>
      <c r="H34" s="5"/>
    </row>
    <row r="35" ht="20" customHeight="1" spans="1:8" x14ac:dyDescent="0.25">
      <c r="A35" s="9">
        <v>5</v>
      </c>
      <c r="B35" s="4" t="s">
        <v>68</v>
      </c>
      <c r="C35" s="4" t="s">
        <v>73</v>
      </c>
      <c r="D35" s="9">
        <f>IF($D$16="","",$D$16)</f>
        <v>16</v>
      </c>
      <c r="E35" s="5" t="s">
        <v>27</v>
      </c>
      <c r="F35" s="10">
        <v>1800</v>
      </c>
      <c r="G35" s="10">
        <f>IF(OR(D35="",F35=""),"",ROUND(D35*F35,0))</f>
        <v>28800</v>
      </c>
      <c r="H35" s="5"/>
    </row>
    <row r="36" ht="20" customHeight="1" spans="1:8" x14ac:dyDescent="0.25">
      <c r="A36" s="9">
        <v>6</v>
      </c>
      <c r="B36" s="4" t="s">
        <v>74</v>
      </c>
      <c r="C36" s="4" t="s">
        <v>75</v>
      </c>
      <c r="D36" s="9">
        <v>1</v>
      </c>
      <c r="E36" s="5" t="s">
        <v>72</v>
      </c>
      <c r="F36" s="10">
        <v>25000</v>
      </c>
      <c r="G36" s="10">
        <f>IF(OR(D36="",F36=""),"",ROUND(D36*F36,0))</f>
        <v>25000</v>
      </c>
      <c r="H36" s="5"/>
    </row>
    <row r="37" ht="20" customHeight="1" spans="1:8" x14ac:dyDescent="0.25">
      <c r="A37" s="9">
        <v>7</v>
      </c>
      <c r="B37" s="4" t="s">
        <v>76</v>
      </c>
      <c r="C37" s="4" t="s">
        <v>77</v>
      </c>
      <c r="D37" s="9">
        <v>1</v>
      </c>
      <c r="E37" s="5" t="s">
        <v>72</v>
      </c>
      <c r="F37" s="10">
        <v>20000</v>
      </c>
      <c r="G37" s="10">
        <f>IF(OR(D37="",F37=""),"",ROUND(D37*F37,0))</f>
        <v>20000</v>
      </c>
      <c r="H37" s="5"/>
    </row>
    <row r="38" ht="20" customHeight="1" spans="1:8" x14ac:dyDescent="0.25">
      <c r="A38" s="9">
        <v>8</v>
      </c>
      <c r="B38" s="4"/>
      <c r="C38" s="4"/>
      <c r="D38" s="9"/>
      <c r="E38" s="5"/>
      <c r="F38" s="10"/>
      <c r="G38" s="10">
        <f>IF(OR(D38="",F38=""),"",ROUND(D38*F38,0))</f>
      </c>
      <c r="H38" s="5"/>
    </row>
    <row r="39" ht="20" customHeight="1" spans="1:8" x14ac:dyDescent="0.25">
      <c r="A39" s="9">
        <v>9</v>
      </c>
      <c r="B39" s="4"/>
      <c r="C39" s="4"/>
      <c r="D39" s="9"/>
      <c r="E39" s="5"/>
      <c r="F39" s="10"/>
      <c r="G39" s="10">
        <f>IF(OR(D39="",F39=""),"",ROUND(D39*F39,0))</f>
      </c>
      <c r="H39" s="5"/>
    </row>
    <row r="40" ht="20" customHeight="1" spans="1:8" x14ac:dyDescent="0.25">
      <c r="A40" s="9">
        <v>10</v>
      </c>
      <c r="B40" s="4"/>
      <c r="C40" s="4"/>
      <c r="D40" s="9"/>
      <c r="E40" s="5"/>
      <c r="F40" s="10"/>
      <c r="G40" s="10">
        <f>IF(OR(D40="",F40=""),"",ROUND(D40*F40,0))</f>
      </c>
      <c r="H40" s="5"/>
    </row>
    <row r="41" ht="20" customHeight="1" spans="1:8" x14ac:dyDescent="0.25">
      <c r="A41" s="9">
        <v>11</v>
      </c>
      <c r="B41" s="4"/>
      <c r="C41" s="4"/>
      <c r="D41" s="9"/>
      <c r="E41" s="5"/>
      <c r="F41" s="10"/>
      <c r="G41" s="10">
        <f>IF(OR(D41="",F41=""),"",ROUND(D41*F41,0))</f>
      </c>
      <c r="H41" s="5"/>
    </row>
    <row r="42" ht="20" customHeight="1" spans="1:8" x14ac:dyDescent="0.25">
      <c r="A42" s="9">
        <v>12</v>
      </c>
      <c r="B42" s="4"/>
      <c r="C42" s="4"/>
      <c r="D42" s="9"/>
      <c r="E42" s="5"/>
      <c r="F42" s="10"/>
      <c r="G42" s="10">
        <f>IF(OR(D42="",F42=""),"",ROUND(D42*F42,0))</f>
      </c>
      <c r="H42" s="5"/>
    </row>
    <row r="43" ht="20" customHeight="1" spans="1:8" x14ac:dyDescent="0.25">
      <c r="A43" s="9">
        <v>13</v>
      </c>
      <c r="B43" s="4"/>
      <c r="C43" s="4"/>
      <c r="D43" s="9"/>
      <c r="E43" s="5"/>
      <c r="F43" s="10"/>
      <c r="G43" s="10">
        <f>IF(OR(D43="",F43=""),"",ROUND(D43*F43,0))</f>
      </c>
      <c r="H43" s="5"/>
    </row>
    <row r="44" ht="20" customHeight="1" spans="1:8" x14ac:dyDescent="0.25">
      <c r="A44" s="9">
        <v>14</v>
      </c>
      <c r="B44" s="4"/>
      <c r="C44" s="4"/>
      <c r="D44" s="9"/>
      <c r="E44" s="5"/>
      <c r="F44" s="10"/>
      <c r="G44" s="10">
        <f>IF(OR(D44="",F44=""),"",ROUND(D44*F44,0))</f>
      </c>
      <c r="H44" s="5"/>
    </row>
    <row r="45" ht="20" customHeight="1" spans="4:8" x14ac:dyDescent="0.25">
      <c r="D45" s="3" t="s">
        <v>78</v>
      </c>
      <c r="E45" s="3"/>
      <c r="F45" s="5"/>
      <c r="G45" s="10">
        <f>SUM(G31:G44)</f>
        <v>460800</v>
      </c>
      <c r="H45" s="5"/>
    </row>
    <row r="46" ht="20" customHeight="1" spans="4:8" x14ac:dyDescent="0.25">
      <c r="D46" s="3" t="s">
        <v>79</v>
      </c>
      <c r="E46" s="3"/>
      <c r="F46" s="9">
        <v>5</v>
      </c>
      <c r="G46" s="10">
        <f>ROUNDDOWN(G45*F46/100,0)</f>
        <v>23040</v>
      </c>
      <c r="H46" s="5" t="s">
        <v>102</v>
      </c>
    </row>
    <row r="47" ht="20" customHeight="1" spans="4:8" x14ac:dyDescent="0.25">
      <c r="D47" s="3" t="s">
        <v>80</v>
      </c>
      <c r="E47" s="3"/>
      <c r="F47" s="5"/>
      <c r="G47" s="10"/>
      <c r="H47" s="5" t="s">
        <v>81</v>
      </c>
    </row>
    <row r="48" ht="20" customHeight="1" spans="4:8" x14ac:dyDescent="0.25">
      <c r="D48" s="3" t="s">
        <v>82</v>
      </c>
      <c r="E48" s="3"/>
      <c r="F48" s="5"/>
      <c r="G48" s="10">
        <f>SUM(G45:G47)</f>
        <v>483840</v>
      </c>
      <c r="H48" s="5"/>
    </row>
    <row r="49" ht="20" customHeight="1" spans="4:8" x14ac:dyDescent="0.25">
      <c r="D49" s="3" t="s">
        <v>83</v>
      </c>
      <c r="E49" s="3"/>
      <c r="F49" s="5"/>
      <c r="G49" s="10">
        <f>ROUNDDOWN(G48*0.1,0)</f>
        <v>48384</v>
      </c>
      <c r="H49" s="5"/>
    </row>
    <row r="50" ht="20" customHeight="1" spans="4:8" x14ac:dyDescent="0.25">
      <c r="D50" s="3" t="s">
        <v>84</v>
      </c>
      <c r="E50" s="3"/>
      <c r="F50" s="5"/>
      <c r="G50" s="7">
        <f>G48+G49</f>
        <v>532224</v>
      </c>
      <c r="H50" s="5"/>
    </row>
    <row r="51" ht="20" customHeight="1" x14ac:dyDescent="0.25"/>
    <row r="52" ht="20" customHeight="1" spans="1:8" x14ac:dyDescent="0.25">
      <c r="A52" s="2" t="s">
        <v>85</v>
      </c>
      <c r="B52" s="2"/>
      <c r="C52" s="2"/>
      <c r="D52" s="2"/>
      <c r="E52" s="2"/>
      <c r="F52" s="2"/>
      <c r="G52" s="2"/>
      <c r="H52" s="2"/>
    </row>
    <row r="53" ht="20" customHeight="1" spans="2:3" x14ac:dyDescent="0.25">
      <c r="B53" s="8" t="s">
        <v>60</v>
      </c>
      <c r="C53" s="8" t="s">
        <v>64</v>
      </c>
    </row>
    <row r="54" ht="20" customHeight="1" spans="2:3" x14ac:dyDescent="0.25">
      <c r="B54" s="4" t="s">
        <v>66</v>
      </c>
      <c r="C54" s="10">
        <f>IF(B54="","",SUMIF($B$31:$B$44,B54,$G$31:$G$44))</f>
        <v>192000</v>
      </c>
    </row>
    <row r="55" ht="20" customHeight="1" spans="2:3" x14ac:dyDescent="0.25">
      <c r="B55" s="4" t="s">
        <v>68</v>
      </c>
      <c r="C55" s="10">
        <f>IF(B55="","",SUMIF($B$31:$B$44,B55,$G$31:$G$44))</f>
        <v>223800</v>
      </c>
    </row>
    <row r="56" ht="20" customHeight="1" spans="2:3" x14ac:dyDescent="0.25">
      <c r="B56" s="4" t="s">
        <v>74</v>
      </c>
      <c r="C56" s="10">
        <f>IF(B56="","",SUMIF($B$31:$B$44,B56,$G$31:$G$44))</f>
        <v>25000</v>
      </c>
    </row>
    <row r="57" ht="20" customHeight="1" spans="2:3" x14ac:dyDescent="0.25">
      <c r="B57" s="4" t="s">
        <v>76</v>
      </c>
      <c r="C57" s="10">
        <f>IF(B57="","",SUMIF($B$31:$B$44,B57,$G$31:$G$44))</f>
        <v>20000</v>
      </c>
    </row>
    <row r="58" ht="20" customHeight="1" x14ac:dyDescent="0.25"/>
    <row r="59" ht="48" customHeight="1" spans="1:8" x14ac:dyDescent="0.25">
      <c r="A59" s="3" t="s">
        <v>65</v>
      </c>
      <c r="B59" s="4" t="s">
        <v>103</v>
      </c>
      <c r="C59" s="4"/>
      <c r="D59" s="4"/>
      <c r="E59" s="4"/>
      <c r="F59" s="4"/>
      <c r="G59" s="4"/>
      <c r="H59" s="4"/>
    </row>
  </sheetData>
  <mergeCells count="41">
    <mergeCell ref="A1:H1"/>
    <mergeCell ref="A3:D3"/>
    <mergeCell ref="F3:H3"/>
    <mergeCell ref="A4:D4"/>
    <mergeCell ref="F4:H4"/>
    <mergeCell ref="A5:D5"/>
    <mergeCell ref="F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A12:B12"/>
    <mergeCell ref="C12:E12"/>
    <mergeCell ref="A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A27:H27"/>
    <mergeCell ref="A29:H29"/>
    <mergeCell ref="D45:E45"/>
    <mergeCell ref="D46:E46"/>
    <mergeCell ref="D47:E47"/>
    <mergeCell ref="D48:E48"/>
    <mergeCell ref="D49:E49"/>
    <mergeCell ref="D50:E50"/>
    <mergeCell ref="A52:H52"/>
    <mergeCell ref="B59:H59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104</v>
      </c>
      <c r="B1" s="1"/>
    </row>
    <row r="2" ht="20" customHeight="1" spans="1:2" x14ac:dyDescent="0.25">
      <c r="A2" s="3" t="s">
        <v>105</v>
      </c>
      <c r="B2" s="5" t="s">
        <v>106</v>
      </c>
    </row>
    <row r="3" ht="20" customHeight="1" spans="1:2" x14ac:dyDescent="0.25">
      <c r="A3" s="3" t="s">
        <v>107</v>
      </c>
      <c r="B3" s="5" t="s">
        <v>108</v>
      </c>
    </row>
    <row r="4" ht="20" customHeight="1" spans="1:2" x14ac:dyDescent="0.25">
      <c r="A4" s="3" t="s">
        <v>109</v>
      </c>
      <c r="B4" s="5" t="s">
        <v>110</v>
      </c>
    </row>
    <row r="5" ht="20" customHeight="1" spans="1:2" x14ac:dyDescent="0.25">
      <c r="A5" s="3" t="s">
        <v>111</v>
      </c>
      <c r="B5" s="5" t="s">
        <v>112</v>
      </c>
    </row>
    <row r="6" ht="20" customHeight="1" spans="1:2" x14ac:dyDescent="0.25">
      <c r="A6" s="3" t="s">
        <v>113</v>
      </c>
      <c r="B6" s="5" t="s">
        <v>114</v>
      </c>
    </row>
    <row r="7" ht="20" customHeight="1" spans="1:2" x14ac:dyDescent="0.25">
      <c r="A7" s="3" t="s">
        <v>115</v>
      </c>
      <c r="B7" s="5" t="s">
        <v>116</v>
      </c>
    </row>
    <row r="8" ht="20" customHeight="1" spans="1:2" x14ac:dyDescent="0.25">
      <c r="A8" s="3" t="s">
        <v>117</v>
      </c>
      <c r="B8" s="5" t="s">
        <v>118</v>
      </c>
    </row>
    <row r="9" ht="20" customHeight="1" spans="1:2" x14ac:dyDescent="0.25">
      <c r="A9" s="3" t="s">
        <v>119</v>
      </c>
      <c r="B9" s="5" t="s">
        <v>120</v>
      </c>
    </row>
    <row r="10" ht="20" customHeight="1" spans="1:2" x14ac:dyDescent="0.25">
      <c r="A10" s="3" t="s">
        <v>121</v>
      </c>
      <c r="B10" s="5" t="s">
        <v>89</v>
      </c>
    </row>
    <row r="11" ht="20" customHeight="1" spans="1:2" x14ac:dyDescent="0.25">
      <c r="A11" s="3" t="s">
        <v>122</v>
      </c>
      <c r="B11" s="5" t="s">
        <v>123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