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<sst xmlns="http://schemas.openxmlformats.org/spreadsheetml/2006/main" count="138" uniqueCount="84">
  <si>
    <t>材料費等記載見積書（労務費の内訳つき）</t>
  </si>
  <si>
    <t xml:space="preserve">　　　　　　　　　　御中</t>
  </si>
  <si>
    <t>見積番号</t>
  </si>
  <si>
    <t>下記のとおり御見積申し上げます。材料費・労務費・法定福利費などの内訳は明細のとおりです。</t>
  </si>
  <si>
    <t>見積日</t>
  </si>
  <si>
    <t>工事名</t>
  </si>
  <si>
    <t>有効期限</t>
  </si>
  <si>
    <t>工期</t>
  </si>
  <si>
    <t>株式会社サンプル内装</t>
  </si>
  <si>
    <t>図面・仕様</t>
  </si>
  <si>
    <t>積算担当：山田 太郎</t>
  </si>
  <si>
    <t>御見積金額（税込）</t>
  </si>
  <si>
    <t>1. 明細（労務費＝数量×歩掛り×労務単価）</t>
  </si>
  <si>
    <t>No.</t>
  </si>
  <si>
    <t>名称</t>
  </si>
  <si>
    <t>規格</t>
  </si>
  <si>
    <t>数量</t>
  </si>
  <si>
    <t>単位</t>
  </si>
  <si>
    <t>材料単価</t>
  </si>
  <si>
    <t>材料費</t>
  </si>
  <si>
    <t>歩掛り（人/単位）</t>
  </si>
  <si>
    <t>労務単価（円/人日）</t>
  </si>
  <si>
    <t>労務費</t>
  </si>
  <si>
    <t>備考</t>
  </si>
  <si>
    <t>材料費 計</t>
  </si>
  <si>
    <t>労務費 計</t>
  </si>
  <si>
    <t>総人工（人日）</t>
  </si>
  <si>
    <t>数量×歩掛り の合計</t>
  </si>
  <si>
    <t>法定福利費（事業主負担分・労務費×率%）</t>
  </si>
  <si>
    <t>建退共の掛金（総人工×日額）</t>
  </si>
  <si>
    <t>安全衛生経費</t>
  </si>
  <si>
    <t>諸経費（材料費＋労務費×率%）</t>
  </si>
  <si>
    <t>税抜合計</t>
  </si>
  <si>
    <t>消費税（10%）</t>
  </si>
  <si>
    <t>合計（税込）</t>
  </si>
  <si>
    <t>2. 単位あたりの労務費の確かめ（労務費の基準を下回っていないか）</t>
  </si>
  <si>
    <t>明細の名称</t>
  </si>
  <si>
    <t>自社の単位あたり労務費（歩掛り×労務単価）</t>
  </si>
  <si>
    <t>労務費の基準の値（円/単位）</t>
  </si>
  <si>
    <t>差</t>
  </si>
  <si>
    <t>判定</t>
  </si>
  <si>
    <t>労務費の基準の値には、国土交通省が公表している「労務費の基準」（単位施工量あたりの労務費。職種・工種ごと）の該当する値を、現場の条件に合わせて補正して入れます。労務単価（円/人日）そのものは、公共工事設計労務単価などと比べてください。記入例の値はすべて架空です。</t>
  </si>
  <si>
    <t>株式会社サンプル建設 御中</t>
  </si>
  <si>
    <t>E-2026-0318</t>
  </si>
  <si>
    <t>2026年10月17日</t>
  </si>
  <si>
    <t>〇〇ビル3階 事務所内装改修工事</t>
  </si>
  <si>
    <t>見積日から30日間</t>
  </si>
  <si>
    <t>2026年11月9日〜11月27日</t>
  </si>
  <si>
    <t>内装改修図 A-01〜A-08（第2版）</t>
  </si>
  <si>
    <t>軽量鉄骨壁下地</t>
  </si>
  <si>
    <t>LGS 65型 @455</t>
  </si>
  <si>
    <t>m²</t>
  </si>
  <si>
    <t>例の単価・歩掛り</t>
  </si>
  <si>
    <t>石膏ボード張り</t>
  </si>
  <si>
    <t>12.5mm 2重張り</t>
  </si>
  <si>
    <t>ビニルクロス貼り</t>
  </si>
  <si>
    <t>量産品</t>
  </si>
  <si>
    <t>タイルカーペット</t>
  </si>
  <si>
    <t>500角</t>
  </si>
  <si>
    <t>ソフト巾木</t>
  </si>
  <si>
    <t>H60</t>
  </si>
  <si>
    <t>m</t>
  </si>
  <si>
    <t>例の率。法定福利費の計算表で出す</t>
  </si>
  <si>
    <t>例の日額。最新の掛金日額を確かめる</t>
  </si>
  <si>
    <t>例：保護具・安全教育・仮設の安全設備</t>
  </si>
  <si>
    <t>例の率</t>
  </si>
  <si>
    <t>内装改修図 A-01〜A-08（第2版）に基づく御見積です。単価・歩掛り・率・日額は記入例のための架空の値です。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</si>
  <si>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</si>
  <si>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</si>
  <si>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</si>
  <si>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</si>
  <si>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</si>
  <si>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明細に名称・規格・数量・単位・材料単価・歩掛り・労務単価を入れると、材料費・労務費が出ます。下の欄で法定福利費の率・建退共の掛金日額・安全衛生経費・諸経費の率を入れると、税抜合計・消費税・合計と、上の御見積金額が自動で計算されます。最後に「単位あたりの労務費の確かめ」で、明細ごとの歩掛り×労務単価を「労務費の基準」の値と比べます。</t>
  </si>
  <si>
    <t>自社に合わせて直すなら</t>
  </si>
  <si>
    <t>材工共（1つの単価）で見積っている明細は、材料単価に材工共の単価を入れ、歩掛りを空けておけば材料費の側に入ります。安全衛生経費を積み上げで出しているなら、別の表で計算した額を入れてください。</t>
  </si>
  <si>
    <t>気をつけること</t>
  </si>
  <si>
    <t>記入例の単価・歩掛り・率・日額はすべて架空の値です。法定福利費の率・建退共の掛金日額は、最新の値を確かめて入れてください。数式のセル（材料費・労務費・合計）は上書きしないでください。</t>
  </si>
  <si>
    <t>関係する法令等</t>
  </si>
  <si>
    <t>建設業法 第20条（2025年12月12日全面施行）：材料費・労務費などの内訳を書いた見積書の作成は努力義務。通常必要な額を著しく下回る見積りと、注文者がそうした額への変更を求めることは禁止。国土交通省「労務費の基準（標準労務費）」 https://roumuhi.mlit.go.jp/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</si>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</sst>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15" customWidth="1"/>
    <col min="4" max="4" width="7" customWidth="1"/>
    <col min="5" max="5" width="5" customWidth="1"/>
    <col min="6" max="6" width="10" customWidth="1"/>
    <col min="7" max="7" width="11" customWidth="1"/>
    <col min="9" max="10" width="11" customWidth="1"/>
    <col min="11" max="11" width="18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2"/>
      <c r="C2" s="2"/>
      <c r="D2" s="2"/>
      <c r="E2" s="2"/>
      <c r="F2" s="2"/>
      <c r="H2" s="3" t="s">
        <v>2</v>
      </c>
      <c r="I2" s="4"/>
      <c r="J2" s="4"/>
      <c r="K2" s="4"/>
    </row>
    <row r="3" ht="20" customHeight="1" spans="1:11" x14ac:dyDescent="0.25">
      <c r="A3" s="5" t="s">
        <v>3</v>
      </c>
      <c r="B3" s="5"/>
      <c r="C3" s="5"/>
      <c r="D3" s="5"/>
      <c r="E3" s="5"/>
      <c r="F3" s="5"/>
      <c r="H3" s="3" t="s">
        <v>4</v>
      </c>
      <c r="I3" s="4"/>
      <c r="J3" s="4"/>
      <c r="K3" s="4"/>
    </row>
    <row r="4" ht="20" customHeight="1" spans="1:11" x14ac:dyDescent="0.25">
      <c r="A4" s="3" t="s">
        <v>5</v>
      </c>
      <c r="B4" s="4"/>
      <c r="C4" s="4"/>
      <c r="D4" s="4"/>
      <c r="E4" s="4"/>
      <c r="F4" s="4"/>
      <c r="H4" s="3" t="s">
        <v>6</v>
      </c>
      <c r="I4" s="4"/>
      <c r="J4" s="4"/>
      <c r="K4" s="4"/>
    </row>
    <row r="5" ht="20" customHeight="1" spans="1:11" x14ac:dyDescent="0.25">
      <c r="A5" s="3" t="s">
        <v>7</v>
      </c>
      <c r="B5" s="4"/>
      <c r="C5" s="4"/>
      <c r="D5" s="4"/>
      <c r="E5" s="4"/>
      <c r="F5" s="4"/>
      <c r="H5" s="6" t="s">
        <v>8</v>
      </c>
      <c r="I5" s="6"/>
      <c r="J5" s="6"/>
      <c r="K5" s="6"/>
    </row>
    <row r="6" ht="20" customHeight="1" spans="1:11" x14ac:dyDescent="0.25">
      <c r="A6" s="3" t="s">
        <v>9</v>
      </c>
      <c r="B6" s="4"/>
      <c r="C6" s="4"/>
      <c r="D6" s="4"/>
      <c r="E6" s="4"/>
      <c r="F6" s="4"/>
      <c r="H6" s="5" t="s">
        <v>10</v>
      </c>
      <c r="I6" s="5"/>
      <c r="J6" s="5"/>
      <c r="K6" s="5"/>
    </row>
    <row r="7" ht="20" customHeight="1" x14ac:dyDescent="0.25"/>
    <row r="8" ht="20" customHeight="1" spans="1:5" x14ac:dyDescent="0.25">
      <c r="A8" s="2" t="s">
        <v>11</v>
      </c>
      <c r="B8" s="2"/>
      <c r="C8" s="7">
        <f>J31</f>
        <v>0</v>
      </c>
      <c r="D8" s="7"/>
      <c r="E8" s="7"/>
    </row>
    <row r="9" ht="20" customHeight="1" x14ac:dyDescent="0.25"/>
    <row r="10" ht="20" customHeight="1" spans="1:11" x14ac:dyDescent="0.25">
      <c r="A10" s="2" t="s">
        <v>12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20" customHeight="1" spans="1:11" x14ac:dyDescent="0.25">
      <c r="A11" s="8" t="s">
        <v>13</v>
      </c>
      <c r="B11" s="8" t="s">
        <v>14</v>
      </c>
      <c r="C11" s="8" t="s">
        <v>15</v>
      </c>
      <c r="D11" s="8" t="s">
        <v>16</v>
      </c>
      <c r="E11" s="8" t="s">
        <v>17</v>
      </c>
      <c r="F11" s="8" t="s">
        <v>18</v>
      </c>
      <c r="G11" s="8" t="s">
        <v>19</v>
      </c>
      <c r="H11" s="8" t="s">
        <v>20</v>
      </c>
      <c r="I11" s="8" t="s">
        <v>21</v>
      </c>
      <c r="J11" s="8" t="s">
        <v>22</v>
      </c>
      <c r="K11" s="8" t="s">
        <v>23</v>
      </c>
    </row>
    <row r="12" ht="20" customHeight="1" spans="1:11" x14ac:dyDescent="0.25">
      <c r="A12" s="9">
        <v>1</v>
      </c>
      <c r="B12" s="4"/>
      <c r="C12" s="4"/>
      <c r="D12" s="9"/>
      <c r="E12" s="6"/>
      <c r="F12" s="10"/>
      <c r="G12" s="10">
        <f>IF(D12="","",ROUND(D12*F12,0))</f>
      </c>
      <c r="H12" s="9"/>
      <c r="I12" s="10"/>
      <c r="J12" s="10">
        <f>IF(D12="","",ROUND(D12*H12*I12,0))</f>
      </c>
      <c r="K12" s="6"/>
    </row>
    <row r="13" ht="20" customHeight="1" spans="1:11" x14ac:dyDescent="0.25">
      <c r="A13" s="9">
        <v>2</v>
      </c>
      <c r="B13" s="4"/>
      <c r="C13" s="4"/>
      <c r="D13" s="9"/>
      <c r="E13" s="6"/>
      <c r="F13" s="10"/>
      <c r="G13" s="10">
        <f>IF(D13="","",ROUND(D13*F13,0))</f>
      </c>
      <c r="H13" s="9"/>
      <c r="I13" s="10"/>
      <c r="J13" s="10">
        <f>IF(D13="","",ROUND(D13*H13*I13,0))</f>
      </c>
      <c r="K13" s="6"/>
    </row>
    <row r="14" ht="20" customHeight="1" spans="1:11" x14ac:dyDescent="0.25">
      <c r="A14" s="9">
        <v>3</v>
      </c>
      <c r="B14" s="4"/>
      <c r="C14" s="4"/>
      <c r="D14" s="9"/>
      <c r="E14" s="6"/>
      <c r="F14" s="10"/>
      <c r="G14" s="10">
        <f>IF(D14="","",ROUND(D14*F14,0))</f>
      </c>
      <c r="H14" s="9"/>
      <c r="I14" s="10"/>
      <c r="J14" s="10">
        <f>IF(D14="","",ROUND(D14*H14*I14,0))</f>
      </c>
      <c r="K14" s="6"/>
    </row>
    <row r="15" ht="20" customHeight="1" spans="1:11" x14ac:dyDescent="0.25">
      <c r="A15" s="9">
        <v>4</v>
      </c>
      <c r="B15" s="4"/>
      <c r="C15" s="4"/>
      <c r="D15" s="9"/>
      <c r="E15" s="6"/>
      <c r="F15" s="10"/>
      <c r="G15" s="10">
        <f>IF(D15="","",ROUND(D15*F15,0))</f>
      </c>
      <c r="H15" s="9"/>
      <c r="I15" s="10"/>
      <c r="J15" s="10">
        <f>IF(D15="","",ROUND(D15*H15*I15,0))</f>
      </c>
      <c r="K15" s="6"/>
    </row>
    <row r="16" ht="20" customHeight="1" spans="1:11" x14ac:dyDescent="0.25">
      <c r="A16" s="9">
        <v>5</v>
      </c>
      <c r="B16" s="4"/>
      <c r="C16" s="4"/>
      <c r="D16" s="9"/>
      <c r="E16" s="6"/>
      <c r="F16" s="10"/>
      <c r="G16" s="10">
        <f>IF(D16="","",ROUND(D16*F16,0))</f>
      </c>
      <c r="H16" s="9"/>
      <c r="I16" s="10"/>
      <c r="J16" s="10">
        <f>IF(D16="","",ROUND(D16*H16*I16,0))</f>
      </c>
      <c r="K16" s="6"/>
    </row>
    <row r="17" ht="20" customHeight="1" spans="1:11" x14ac:dyDescent="0.25">
      <c r="A17" s="9">
        <v>6</v>
      </c>
      <c r="B17" s="4"/>
      <c r="C17" s="4"/>
      <c r="D17" s="9"/>
      <c r="E17" s="6"/>
      <c r="F17" s="10"/>
      <c r="G17" s="10">
        <f>IF(D17="","",ROUND(D17*F17,0))</f>
      </c>
      <c r="H17" s="9"/>
      <c r="I17" s="10"/>
      <c r="J17" s="10">
        <f>IF(D17="","",ROUND(D17*H17*I17,0))</f>
      </c>
      <c r="K17" s="6"/>
    </row>
    <row r="18" ht="20" customHeight="1" spans="1:11" x14ac:dyDescent="0.25">
      <c r="A18" s="9">
        <v>7</v>
      </c>
      <c r="B18" s="4"/>
      <c r="C18" s="4"/>
      <c r="D18" s="9"/>
      <c r="E18" s="6"/>
      <c r="F18" s="10"/>
      <c r="G18" s="10">
        <f>IF(D18="","",ROUND(D18*F18,0))</f>
      </c>
      <c r="H18" s="9"/>
      <c r="I18" s="10"/>
      <c r="J18" s="10">
        <f>IF(D18="","",ROUND(D18*H18*I18,0))</f>
      </c>
      <c r="K18" s="6"/>
    </row>
    <row r="19" ht="20" customHeight="1" spans="1:11" x14ac:dyDescent="0.25">
      <c r="A19" s="9">
        <v>8</v>
      </c>
      <c r="B19" s="4"/>
      <c r="C19" s="4"/>
      <c r="D19" s="9"/>
      <c r="E19" s="6"/>
      <c r="F19" s="10"/>
      <c r="G19" s="10">
        <f>IF(D19="","",ROUND(D19*F19,0))</f>
      </c>
      <c r="H19" s="9"/>
      <c r="I19" s="10"/>
      <c r="J19" s="10">
        <f>IF(D19="","",ROUND(D19*H19*I19,0))</f>
      </c>
      <c r="K19" s="6"/>
    </row>
    <row r="20" ht="20" customHeight="1" spans="1:11" x14ac:dyDescent="0.25">
      <c r="A20" s="9">
        <v>9</v>
      </c>
      <c r="B20" s="4"/>
      <c r="C20" s="4"/>
      <c r="D20" s="9"/>
      <c r="E20" s="6"/>
      <c r="F20" s="10"/>
      <c r="G20" s="10">
        <f>IF(D20="","",ROUND(D20*F20,0))</f>
      </c>
      <c r="H20" s="9"/>
      <c r="I20" s="10"/>
      <c r="J20" s="10">
        <f>IF(D20="","",ROUND(D20*H20*I20,0))</f>
      </c>
      <c r="K20" s="6"/>
    </row>
    <row r="21" ht="20" customHeight="1" spans="1:11" x14ac:dyDescent="0.25">
      <c r="A21" s="9">
        <v>10</v>
      </c>
      <c r="B21" s="4"/>
      <c r="C21" s="4"/>
      <c r="D21" s="9"/>
      <c r="E21" s="6"/>
      <c r="F21" s="10"/>
      <c r="G21" s="10">
        <f>IF(D21="","",ROUND(D21*F21,0))</f>
      </c>
      <c r="H21" s="9"/>
      <c r="I21" s="10"/>
      <c r="J21" s="10">
        <f>IF(D21="","",ROUND(D21*H21*I21,0))</f>
      </c>
      <c r="K21" s="6"/>
    </row>
    <row r="22" ht="20" customHeight="1" spans="7:11" x14ac:dyDescent="0.25">
      <c r="G22" s="3" t="s">
        <v>24</v>
      </c>
      <c r="H22" s="3"/>
      <c r="I22" s="6"/>
      <c r="J22" s="10">
        <f>SUM(G12:G21)</f>
        <v>0</v>
      </c>
      <c r="K22" s="6"/>
    </row>
    <row r="23" ht="20" customHeight="1" spans="7:11" x14ac:dyDescent="0.25">
      <c r="G23" s="3" t="s">
        <v>25</v>
      </c>
      <c r="H23" s="3"/>
      <c r="I23" s="6"/>
      <c r="J23" s="10">
        <f>SUM(J12:J21)</f>
        <v>0</v>
      </c>
      <c r="K23" s="6"/>
    </row>
    <row r="24" ht="20" customHeight="1" spans="7:11" x14ac:dyDescent="0.25">
      <c r="G24" s="3" t="s">
        <v>26</v>
      </c>
      <c r="H24" s="3"/>
      <c r="I24" s="9">
        <f>SUMPRODUCT(D12:D21,H12:H21)</f>
        <v>0</v>
      </c>
      <c r="J24" s="6"/>
      <c r="K24" s="6" t="s">
        <v>27</v>
      </c>
    </row>
    <row r="25" ht="20" customHeight="1" spans="7:11" x14ac:dyDescent="0.25">
      <c r="G25" s="3" t="s">
        <v>28</v>
      </c>
      <c r="H25" s="3"/>
      <c r="I25" s="9"/>
      <c r="J25" s="10">
        <f>ROUNDDOWN(J23*I25/100,0)</f>
        <v>0</v>
      </c>
      <c r="K25" s="6"/>
    </row>
    <row r="26" ht="20" customHeight="1" spans="7:11" x14ac:dyDescent="0.25">
      <c r="G26" s="3" t="s">
        <v>29</v>
      </c>
      <c r="H26" s="3"/>
      <c r="I26" s="10"/>
      <c r="J26" s="10">
        <f>ROUNDDOWN(I24*I26,0)</f>
        <v>0</v>
      </c>
      <c r="K26" s="6"/>
    </row>
    <row r="27" ht="20" customHeight="1" spans="7:11" x14ac:dyDescent="0.25">
      <c r="G27" s="3" t="s">
        <v>30</v>
      </c>
      <c r="H27" s="3"/>
      <c r="I27" s="6"/>
      <c r="J27" s="10"/>
      <c r="K27" s="6"/>
    </row>
    <row r="28" ht="20" customHeight="1" spans="7:11" x14ac:dyDescent="0.25">
      <c r="G28" s="3" t="s">
        <v>31</v>
      </c>
      <c r="H28" s="3"/>
      <c r="I28" s="9"/>
      <c r="J28" s="10">
        <f>ROUNDDOWN((J22+J23)*I28/100,0)</f>
        <v>0</v>
      </c>
      <c r="K28" s="6"/>
    </row>
    <row r="29" ht="20" customHeight="1" spans="7:11" x14ac:dyDescent="0.25">
      <c r="G29" s="3" t="s">
        <v>32</v>
      </c>
      <c r="H29" s="3"/>
      <c r="I29" s="6"/>
      <c r="J29" s="10">
        <f>J22+J23+J25+J26+J27+J28</f>
        <v>0</v>
      </c>
      <c r="K29" s="6"/>
    </row>
    <row r="30" ht="20" customHeight="1" spans="7:11" x14ac:dyDescent="0.25">
      <c r="G30" s="3" t="s">
        <v>33</v>
      </c>
      <c r="H30" s="3"/>
      <c r="I30" s="6"/>
      <c r="J30" s="10">
        <f>ROUNDDOWN(J29*0.1,0)</f>
        <v>0</v>
      </c>
      <c r="K30" s="6"/>
    </row>
    <row r="31" ht="20" customHeight="1" spans="7:11" x14ac:dyDescent="0.25">
      <c r="G31" s="3" t="s">
        <v>34</v>
      </c>
      <c r="H31" s="3"/>
      <c r="I31" s="6"/>
      <c r="J31" s="7">
        <f>J29+J30</f>
        <v>0</v>
      </c>
      <c r="K31" s="6"/>
    </row>
    <row r="32" ht="20" customHeight="1" x14ac:dyDescent="0.25"/>
    <row r="33" ht="20" customHeight="1" spans="1:11" x14ac:dyDescent="0.25">
      <c r="A33" s="2" t="s">
        <v>35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20" customHeight="1" spans="1:10" x14ac:dyDescent="0.25">
      <c r="A34" s="8" t="s">
        <v>36</v>
      </c>
      <c r="B34" s="8"/>
      <c r="C34" s="8"/>
      <c r="D34" s="8" t="s">
        <v>17</v>
      </c>
      <c r="E34" s="8" t="s">
        <v>37</v>
      </c>
      <c r="F34" s="8"/>
      <c r="G34" s="8" t="s">
        <v>38</v>
      </c>
      <c r="H34" s="8"/>
      <c r="I34" s="8" t="s">
        <v>39</v>
      </c>
      <c r="J34" s="8" t="s">
        <v>40</v>
      </c>
    </row>
    <row r="35" ht="20" customHeight="1" spans="1:10" x14ac:dyDescent="0.25">
      <c r="A35" s="6">
        <f>IF(B12="","",B12)</f>
      </c>
      <c r="B35" s="6"/>
      <c r="C35" s="6"/>
      <c r="D35" s="6">
        <f>IF(E12="","",E12)</f>
      </c>
      <c r="E35" s="10">
        <f>IF(OR(H12="",I12=""),"",ROUND(H12*I12,0))</f>
      </c>
      <c r="F35" s="10"/>
      <c r="G35" s="10"/>
      <c r="H35" s="10"/>
      <c r="I35" s="10">
        <f>IF(OR(E35="",G35=""),"",E35-G35)</f>
      </c>
      <c r="J35" s="6">
        <f>IF(OR(E35="",G35=""),"",IF(E35&lt;G35,"下回っています","下回っていません"))</f>
      </c>
    </row>
    <row r="36" ht="20" customHeight="1" spans="1:10" x14ac:dyDescent="0.25">
      <c r="A36" s="6">
        <f>IF(B13="","",B13)</f>
      </c>
      <c r="B36" s="6"/>
      <c r="C36" s="6"/>
      <c r="D36" s="6">
        <f>IF(E13="","",E13)</f>
      </c>
      <c r="E36" s="10">
        <f>IF(OR(H13="",I13=""),"",ROUND(H13*I13,0))</f>
      </c>
      <c r="F36" s="10"/>
      <c r="G36" s="10"/>
      <c r="H36" s="10"/>
      <c r="I36" s="10">
        <f>IF(OR(E36="",G36=""),"",E36-G36)</f>
      </c>
      <c r="J36" s="6">
        <f>IF(OR(E36="",G36=""),"",IF(E36&lt;G36,"下回っています","下回っていません"))</f>
      </c>
    </row>
    <row r="37" ht="20" customHeight="1" spans="1:10" x14ac:dyDescent="0.25">
      <c r="A37" s="6">
        <f>IF(B14="","",B14)</f>
      </c>
      <c r="B37" s="6"/>
      <c r="C37" s="6"/>
      <c r="D37" s="6">
        <f>IF(E14="","",E14)</f>
      </c>
      <c r="E37" s="10">
        <f>IF(OR(H14="",I14=""),"",ROUND(H14*I14,0))</f>
      </c>
      <c r="F37" s="10"/>
      <c r="G37" s="10"/>
      <c r="H37" s="10"/>
      <c r="I37" s="10">
        <f>IF(OR(E37="",G37=""),"",E37-G37)</f>
      </c>
      <c r="J37" s="6">
        <f>IF(OR(E37="",G37=""),"",IF(E37&lt;G37,"下回っています","下回っていません"))</f>
      </c>
    </row>
    <row r="38" ht="20" customHeight="1" spans="1:10" x14ac:dyDescent="0.25">
      <c r="A38" s="6">
        <f>IF(B15="","",B15)</f>
      </c>
      <c r="B38" s="6"/>
      <c r="C38" s="6"/>
      <c r="D38" s="6">
        <f>IF(E15="","",E15)</f>
      </c>
      <c r="E38" s="10">
        <f>IF(OR(H15="",I15=""),"",ROUND(H15*I15,0))</f>
      </c>
      <c r="F38" s="10"/>
      <c r="G38" s="10"/>
      <c r="H38" s="10"/>
      <c r="I38" s="10">
        <f>IF(OR(E38="",G38=""),"",E38-G38)</f>
      </c>
      <c r="J38" s="6">
        <f>IF(OR(E38="",G38=""),"",IF(E38&lt;G38,"下回っています","下回っていません"))</f>
      </c>
    </row>
    <row r="39" ht="20" customHeight="1" spans="1:10" x14ac:dyDescent="0.25">
      <c r="A39" s="6">
        <f>IF(B16="","",B16)</f>
      </c>
      <c r="B39" s="6"/>
      <c r="C39" s="6"/>
      <c r="D39" s="6">
        <f>IF(E16="","",E16)</f>
      </c>
      <c r="E39" s="10">
        <f>IF(OR(H16="",I16=""),"",ROUND(H16*I16,0))</f>
      </c>
      <c r="F39" s="10"/>
      <c r="G39" s="10"/>
      <c r="H39" s="10"/>
      <c r="I39" s="10">
        <f>IF(OR(E39="",G39=""),"",E39-G39)</f>
      </c>
      <c r="J39" s="6">
        <f>IF(OR(E39="",G39=""),"",IF(E39&lt;G39,"下回っています","下回っていません"))</f>
      </c>
    </row>
    <row r="40" ht="20" customHeight="1" spans="1:10" x14ac:dyDescent="0.25">
      <c r="A40" s="6">
        <f>IF(B17="","",B17)</f>
      </c>
      <c r="B40" s="6"/>
      <c r="C40" s="6"/>
      <c r="D40" s="6">
        <f>IF(E17="","",E17)</f>
      </c>
      <c r="E40" s="10">
        <f>IF(OR(H17="",I17=""),"",ROUND(H17*I17,0))</f>
      </c>
      <c r="F40" s="10"/>
      <c r="G40" s="10"/>
      <c r="H40" s="10"/>
      <c r="I40" s="10">
        <f>IF(OR(E40="",G40=""),"",E40-G40)</f>
      </c>
      <c r="J40" s="6">
        <f>IF(OR(E40="",G40=""),"",IF(E40&lt;G40,"下回っています","下回っていません"))</f>
      </c>
    </row>
    <row r="41" ht="20" customHeight="1" spans="1:10" x14ac:dyDescent="0.25">
      <c r="A41" s="6">
        <f>IF(B18="","",B18)</f>
      </c>
      <c r="B41" s="6"/>
      <c r="C41" s="6"/>
      <c r="D41" s="6">
        <f>IF(E18="","",E18)</f>
      </c>
      <c r="E41" s="10">
        <f>IF(OR(H18="",I18=""),"",ROUND(H18*I18,0))</f>
      </c>
      <c r="F41" s="10"/>
      <c r="G41" s="10"/>
      <c r="H41" s="10"/>
      <c r="I41" s="10">
        <f>IF(OR(E41="",G41=""),"",E41-G41)</f>
      </c>
      <c r="J41" s="6">
        <f>IF(OR(E41="",G41=""),"",IF(E41&lt;G41,"下回っています","下回っていません"))</f>
      </c>
    </row>
    <row r="42" ht="20" customHeight="1" spans="1:10" x14ac:dyDescent="0.25">
      <c r="A42" s="6">
        <f>IF(B19="","",B19)</f>
      </c>
      <c r="B42" s="6"/>
      <c r="C42" s="6"/>
      <c r="D42" s="6">
        <f>IF(E19="","",E19)</f>
      </c>
      <c r="E42" s="10">
        <f>IF(OR(H19="",I19=""),"",ROUND(H19*I19,0))</f>
      </c>
      <c r="F42" s="10"/>
      <c r="G42" s="10"/>
      <c r="H42" s="10"/>
      <c r="I42" s="10">
        <f>IF(OR(E42="",G42=""),"",E42-G42)</f>
      </c>
      <c r="J42" s="6">
        <f>IF(OR(E42="",G42=""),"",IF(E42&lt;G42,"下回っています","下回っていません"))</f>
      </c>
    </row>
    <row r="43" ht="20" customHeight="1" spans="1:10" x14ac:dyDescent="0.25">
      <c r="A43" s="6">
        <f>IF(B20="","",B20)</f>
      </c>
      <c r="B43" s="6"/>
      <c r="C43" s="6"/>
      <c r="D43" s="6">
        <f>IF(E20="","",E20)</f>
      </c>
      <c r="E43" s="10">
        <f>IF(OR(H20="",I20=""),"",ROUND(H20*I20,0))</f>
      </c>
      <c r="F43" s="10"/>
      <c r="G43" s="10"/>
      <c r="H43" s="10"/>
      <c r="I43" s="10">
        <f>IF(OR(E43="",G43=""),"",E43-G43)</f>
      </c>
      <c r="J43" s="6">
        <f>IF(OR(E43="",G43=""),"",IF(E43&lt;G43,"下回っています","下回っていません"))</f>
      </c>
    </row>
    <row r="44" ht="20" customHeight="1" spans="1:10" x14ac:dyDescent="0.25">
      <c r="A44" s="6">
        <f>IF(B21="","",B21)</f>
      </c>
      <c r="B44" s="6"/>
      <c r="C44" s="6"/>
      <c r="D44" s="6">
        <f>IF(E21="","",E21)</f>
      </c>
      <c r="E44" s="10">
        <f>IF(OR(H21="",I21=""),"",ROUND(H21*I21,0))</f>
      </c>
      <c r="F44" s="10"/>
      <c r="G44" s="10"/>
      <c r="H44" s="10"/>
      <c r="I44" s="10">
        <f>IF(OR(E44="",G44=""),"",E44-G44)</f>
      </c>
      <c r="J44" s="6">
        <f>IF(OR(E44="",G44=""),"",IF(E44&lt;G44,"下回っています","下回っていません"))</f>
      </c>
    </row>
    <row r="45" ht="20" customHeight="1" spans="1:11" x14ac:dyDescent="0.25">
      <c r="A45" s="5" t="s">
        <v>41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ht="20" customHeight="1" x14ac:dyDescent="0.25"/>
    <row r="47" ht="36" customHeight="1" spans="1:11" x14ac:dyDescent="0.25">
      <c r="A47" s="3" t="s">
        <v>23</v>
      </c>
      <c r="B47" s="4"/>
      <c r="C47" s="4"/>
      <c r="D47" s="4"/>
      <c r="E47" s="4"/>
      <c r="F47" s="4"/>
      <c r="G47" s="4"/>
      <c r="H47" s="4"/>
      <c r="I47" s="4"/>
      <c r="J47" s="4"/>
      <c r="K47" s="4"/>
    </row>
  </sheetData>
  <mergeCells count="60">
    <mergeCell ref="A1:K1"/>
    <mergeCell ref="A2:F2"/>
    <mergeCell ref="I2:K2"/>
    <mergeCell ref="A3:F3"/>
    <mergeCell ref="I3:K3"/>
    <mergeCell ref="B4:F4"/>
    <mergeCell ref="I4:K4"/>
    <mergeCell ref="B5:F5"/>
    <mergeCell ref="H5:K5"/>
    <mergeCell ref="B6:F6"/>
    <mergeCell ref="H6:K6"/>
    <mergeCell ref="A8:B8"/>
    <mergeCell ref="C8:E8"/>
    <mergeCell ref="A10:K10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A33:K33"/>
    <mergeCell ref="A34:C34"/>
    <mergeCell ref="E34:F34"/>
    <mergeCell ref="G34:H34"/>
    <mergeCell ref="A35:C35"/>
    <mergeCell ref="E35:F35"/>
    <mergeCell ref="G35:H35"/>
    <mergeCell ref="A36:C36"/>
    <mergeCell ref="E36:F36"/>
    <mergeCell ref="G36:H36"/>
    <mergeCell ref="A37:C37"/>
    <mergeCell ref="E37:F37"/>
    <mergeCell ref="G37:H37"/>
    <mergeCell ref="A38:C38"/>
    <mergeCell ref="E38:F38"/>
    <mergeCell ref="G38:H38"/>
    <mergeCell ref="A39:C39"/>
    <mergeCell ref="E39:F39"/>
    <mergeCell ref="G39:H39"/>
    <mergeCell ref="A40:C40"/>
    <mergeCell ref="E40:F40"/>
    <mergeCell ref="G40:H40"/>
    <mergeCell ref="A41:C41"/>
    <mergeCell ref="E41:F41"/>
    <mergeCell ref="G41:H41"/>
    <mergeCell ref="A42:C42"/>
    <mergeCell ref="E42:F42"/>
    <mergeCell ref="G42:H42"/>
    <mergeCell ref="A43:C43"/>
    <mergeCell ref="E43:F43"/>
    <mergeCell ref="G43:H43"/>
    <mergeCell ref="A44:C44"/>
    <mergeCell ref="E44:F44"/>
    <mergeCell ref="G44:H44"/>
    <mergeCell ref="A45:K45"/>
    <mergeCell ref="B47:K47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15" customWidth="1"/>
    <col min="4" max="4" width="7" customWidth="1"/>
    <col min="5" max="5" width="5" customWidth="1"/>
    <col min="6" max="6" width="10" customWidth="1"/>
    <col min="7" max="7" width="11" customWidth="1"/>
    <col min="9" max="10" width="11" customWidth="1"/>
    <col min="11" max="11" width="18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42</v>
      </c>
      <c r="B2" s="2"/>
      <c r="C2" s="2"/>
      <c r="D2" s="2"/>
      <c r="E2" s="2"/>
      <c r="F2" s="2"/>
      <c r="H2" s="3" t="s">
        <v>2</v>
      </c>
      <c r="I2" s="4" t="s">
        <v>43</v>
      </c>
      <c r="J2" s="4"/>
      <c r="K2" s="4"/>
    </row>
    <row r="3" ht="20" customHeight="1" spans="1:11" x14ac:dyDescent="0.25">
      <c r="A3" s="5" t="s">
        <v>3</v>
      </c>
      <c r="B3" s="5"/>
      <c r="C3" s="5"/>
      <c r="D3" s="5"/>
      <c r="E3" s="5"/>
      <c r="F3" s="5"/>
      <c r="H3" s="3" t="s">
        <v>4</v>
      </c>
      <c r="I3" s="4" t="s">
        <v>44</v>
      </c>
      <c r="J3" s="4"/>
      <c r="K3" s="4"/>
    </row>
    <row r="4" ht="20" customHeight="1" spans="1:11" x14ac:dyDescent="0.25">
      <c r="A4" s="3" t="s">
        <v>5</v>
      </c>
      <c r="B4" s="4" t="s">
        <v>45</v>
      </c>
      <c r="C4" s="4"/>
      <c r="D4" s="4"/>
      <c r="E4" s="4"/>
      <c r="F4" s="4"/>
      <c r="H4" s="3" t="s">
        <v>6</v>
      </c>
      <c r="I4" s="4" t="s">
        <v>46</v>
      </c>
      <c r="J4" s="4"/>
      <c r="K4" s="4"/>
    </row>
    <row r="5" ht="20" customHeight="1" spans="1:11" x14ac:dyDescent="0.25">
      <c r="A5" s="3" t="s">
        <v>7</v>
      </c>
      <c r="B5" s="4" t="s">
        <v>47</v>
      </c>
      <c r="C5" s="4"/>
      <c r="D5" s="4"/>
      <c r="E5" s="4"/>
      <c r="F5" s="4"/>
      <c r="H5" s="6" t="s">
        <v>8</v>
      </c>
      <c r="I5" s="6"/>
      <c r="J5" s="6"/>
      <c r="K5" s="6"/>
    </row>
    <row r="6" ht="20" customHeight="1" spans="1:11" x14ac:dyDescent="0.25">
      <c r="A6" s="3" t="s">
        <v>9</v>
      </c>
      <c r="B6" s="4" t="s">
        <v>48</v>
      </c>
      <c r="C6" s="4"/>
      <c r="D6" s="4"/>
      <c r="E6" s="4"/>
      <c r="F6" s="4"/>
      <c r="H6" s="5" t="s">
        <v>10</v>
      </c>
      <c r="I6" s="5"/>
      <c r="J6" s="5"/>
      <c r="K6" s="5"/>
    </row>
    <row r="7" ht="20" customHeight="1" x14ac:dyDescent="0.25"/>
    <row r="8" ht="20" customHeight="1" spans="1:5" x14ac:dyDescent="0.25">
      <c r="A8" s="2" t="s">
        <v>11</v>
      </c>
      <c r="B8" s="2"/>
      <c r="C8" s="7">
        <f>J31</f>
        <v>1899134</v>
      </c>
      <c r="D8" s="7"/>
      <c r="E8" s="7"/>
    </row>
    <row r="9" ht="20" customHeight="1" x14ac:dyDescent="0.25"/>
    <row r="10" ht="20" customHeight="1" spans="1:11" x14ac:dyDescent="0.25">
      <c r="A10" s="2" t="s">
        <v>12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20" customHeight="1" spans="1:11" x14ac:dyDescent="0.25">
      <c r="A11" s="8" t="s">
        <v>13</v>
      </c>
      <c r="B11" s="8" t="s">
        <v>14</v>
      </c>
      <c r="C11" s="8" t="s">
        <v>15</v>
      </c>
      <c r="D11" s="8" t="s">
        <v>16</v>
      </c>
      <c r="E11" s="8" t="s">
        <v>17</v>
      </c>
      <c r="F11" s="8" t="s">
        <v>18</v>
      </c>
      <c r="G11" s="8" t="s">
        <v>19</v>
      </c>
      <c r="H11" s="8" t="s">
        <v>20</v>
      </c>
      <c r="I11" s="8" t="s">
        <v>21</v>
      </c>
      <c r="J11" s="8" t="s">
        <v>22</v>
      </c>
      <c r="K11" s="8" t="s">
        <v>23</v>
      </c>
    </row>
    <row r="12" ht="20" customHeight="1" spans="1:11" x14ac:dyDescent="0.25">
      <c r="A12" s="9">
        <v>1</v>
      </c>
      <c r="B12" s="4" t="s">
        <v>49</v>
      </c>
      <c r="C12" s="4" t="s">
        <v>50</v>
      </c>
      <c r="D12" s="9">
        <v>120</v>
      </c>
      <c r="E12" s="6" t="s">
        <v>51</v>
      </c>
      <c r="F12" s="10">
        <v>1200</v>
      </c>
      <c r="G12" s="10">
        <f>IF(D12="","",ROUND(D12*F12,0))</f>
        <v>144000</v>
      </c>
      <c r="H12" s="9">
        <v>0.06</v>
      </c>
      <c r="I12" s="10">
        <v>24000</v>
      </c>
      <c r="J12" s="10">
        <f>IF(D12="","",ROUND(D12*H12*I12,0))</f>
        <v>172800</v>
      </c>
      <c r="K12" s="6" t="s">
        <v>52</v>
      </c>
    </row>
    <row r="13" ht="20" customHeight="1" spans="1:11" x14ac:dyDescent="0.25">
      <c r="A13" s="9">
        <v>2</v>
      </c>
      <c r="B13" s="4" t="s">
        <v>53</v>
      </c>
      <c r="C13" s="4" t="s">
        <v>54</v>
      </c>
      <c r="D13" s="9">
        <v>240</v>
      </c>
      <c r="E13" s="6" t="s">
        <v>51</v>
      </c>
      <c r="F13" s="10">
        <v>450</v>
      </c>
      <c r="G13" s="10">
        <f>IF(D13="","",ROUND(D13*F13,0))</f>
        <v>108000</v>
      </c>
      <c r="H13" s="9">
        <v>0.03</v>
      </c>
      <c r="I13" s="10">
        <v>24000</v>
      </c>
      <c r="J13" s="10">
        <f>IF(D13="","",ROUND(D13*H13*I13,0))</f>
        <v>172800</v>
      </c>
      <c r="K13" s="6" t="s">
        <v>52</v>
      </c>
    </row>
    <row r="14" ht="20" customHeight="1" spans="1:11" x14ac:dyDescent="0.25">
      <c r="A14" s="9">
        <v>3</v>
      </c>
      <c r="B14" s="4" t="s">
        <v>55</v>
      </c>
      <c r="C14" s="4" t="s">
        <v>56</v>
      </c>
      <c r="D14" s="9">
        <v>260</v>
      </c>
      <c r="E14" s="6" t="s">
        <v>51</v>
      </c>
      <c r="F14" s="10">
        <v>300</v>
      </c>
      <c r="G14" s="10">
        <f>IF(D14="","",ROUND(D14*F14,0))</f>
        <v>78000</v>
      </c>
      <c r="H14" s="9">
        <v>0.025</v>
      </c>
      <c r="I14" s="10">
        <v>25000</v>
      </c>
      <c r="J14" s="10">
        <f>IF(D14="","",ROUND(D14*H14*I14,0))</f>
        <v>162500</v>
      </c>
      <c r="K14" s="6" t="s">
        <v>52</v>
      </c>
    </row>
    <row r="15" ht="20" customHeight="1" spans="1:11" x14ac:dyDescent="0.25">
      <c r="A15" s="9">
        <v>4</v>
      </c>
      <c r="B15" s="4" t="s">
        <v>57</v>
      </c>
      <c r="C15" s="4" t="s">
        <v>58</v>
      </c>
      <c r="D15" s="9">
        <v>180</v>
      </c>
      <c r="E15" s="6" t="s">
        <v>51</v>
      </c>
      <c r="F15" s="10">
        <v>2800</v>
      </c>
      <c r="G15" s="10">
        <f>IF(D15="","",ROUND(D15*F15,0))</f>
        <v>504000</v>
      </c>
      <c r="H15" s="9">
        <v>0.02</v>
      </c>
      <c r="I15" s="10">
        <v>25000</v>
      </c>
      <c r="J15" s="10">
        <f>IF(D15="","",ROUND(D15*H15*I15,0))</f>
        <v>90000</v>
      </c>
      <c r="K15" s="6" t="s">
        <v>52</v>
      </c>
    </row>
    <row r="16" ht="20" customHeight="1" spans="1:11" x14ac:dyDescent="0.25">
      <c r="A16" s="9">
        <v>5</v>
      </c>
      <c r="B16" s="4" t="s">
        <v>59</v>
      </c>
      <c r="C16" s="4" t="s">
        <v>60</v>
      </c>
      <c r="D16" s="9">
        <v>90</v>
      </c>
      <c r="E16" s="6" t="s">
        <v>61</v>
      </c>
      <c r="F16" s="10">
        <v>250</v>
      </c>
      <c r="G16" s="10">
        <f>IF(D16="","",ROUND(D16*F16,0))</f>
        <v>22500</v>
      </c>
      <c r="H16" s="9">
        <v>0.01</v>
      </c>
      <c r="I16" s="10">
        <v>25000</v>
      </c>
      <c r="J16" s="10">
        <f>IF(D16="","",ROUND(D16*H16*I16,0))</f>
        <v>22500</v>
      </c>
      <c r="K16" s="6" t="s">
        <v>52</v>
      </c>
    </row>
    <row r="17" ht="20" customHeight="1" spans="1:11" x14ac:dyDescent="0.25">
      <c r="A17" s="9">
        <v>6</v>
      </c>
      <c r="B17" s="4"/>
      <c r="C17" s="4"/>
      <c r="D17" s="9"/>
      <c r="E17" s="6"/>
      <c r="F17" s="10"/>
      <c r="G17" s="10">
        <f>IF(D17="","",ROUND(D17*F17,0))</f>
      </c>
      <c r="H17" s="9"/>
      <c r="I17" s="10"/>
      <c r="J17" s="10">
        <f>IF(D17="","",ROUND(D17*H17*I17,0))</f>
      </c>
      <c r="K17" s="6"/>
    </row>
    <row r="18" ht="20" customHeight="1" spans="1:11" x14ac:dyDescent="0.25">
      <c r="A18" s="9">
        <v>7</v>
      </c>
      <c r="B18" s="4"/>
      <c r="C18" s="4"/>
      <c r="D18" s="9"/>
      <c r="E18" s="6"/>
      <c r="F18" s="10"/>
      <c r="G18" s="10">
        <f>IF(D18="","",ROUND(D18*F18,0))</f>
      </c>
      <c r="H18" s="9"/>
      <c r="I18" s="10"/>
      <c r="J18" s="10">
        <f>IF(D18="","",ROUND(D18*H18*I18,0))</f>
      </c>
      <c r="K18" s="6"/>
    </row>
    <row r="19" ht="20" customHeight="1" spans="1:11" x14ac:dyDescent="0.25">
      <c r="A19" s="9">
        <v>8</v>
      </c>
      <c r="B19" s="4"/>
      <c r="C19" s="4"/>
      <c r="D19" s="9"/>
      <c r="E19" s="6"/>
      <c r="F19" s="10"/>
      <c r="G19" s="10">
        <f>IF(D19="","",ROUND(D19*F19,0))</f>
      </c>
      <c r="H19" s="9"/>
      <c r="I19" s="10"/>
      <c r="J19" s="10">
        <f>IF(D19="","",ROUND(D19*H19*I19,0))</f>
      </c>
      <c r="K19" s="6"/>
    </row>
    <row r="20" ht="20" customHeight="1" spans="1:11" x14ac:dyDescent="0.25">
      <c r="A20" s="9">
        <v>9</v>
      </c>
      <c r="B20" s="4"/>
      <c r="C20" s="4"/>
      <c r="D20" s="9"/>
      <c r="E20" s="6"/>
      <c r="F20" s="10"/>
      <c r="G20" s="10">
        <f>IF(D20="","",ROUND(D20*F20,0))</f>
      </c>
      <c r="H20" s="9"/>
      <c r="I20" s="10"/>
      <c r="J20" s="10">
        <f>IF(D20="","",ROUND(D20*H20*I20,0))</f>
      </c>
      <c r="K20" s="6"/>
    </row>
    <row r="21" ht="20" customHeight="1" spans="1:11" x14ac:dyDescent="0.25">
      <c r="A21" s="9">
        <v>10</v>
      </c>
      <c r="B21" s="4"/>
      <c r="C21" s="4"/>
      <c r="D21" s="9"/>
      <c r="E21" s="6"/>
      <c r="F21" s="10"/>
      <c r="G21" s="10">
        <f>IF(D21="","",ROUND(D21*F21,0))</f>
      </c>
      <c r="H21" s="9"/>
      <c r="I21" s="10"/>
      <c r="J21" s="10">
        <f>IF(D21="","",ROUND(D21*H21*I21,0))</f>
      </c>
      <c r="K21" s="6"/>
    </row>
    <row r="22" ht="20" customHeight="1" spans="7:11" x14ac:dyDescent="0.25">
      <c r="G22" s="3" t="s">
        <v>24</v>
      </c>
      <c r="H22" s="3"/>
      <c r="I22" s="6"/>
      <c r="J22" s="10">
        <f>SUM(G12:G21)</f>
        <v>856500</v>
      </c>
      <c r="K22" s="6"/>
    </row>
    <row r="23" ht="20" customHeight="1" spans="7:11" x14ac:dyDescent="0.25">
      <c r="G23" s="3" t="s">
        <v>25</v>
      </c>
      <c r="H23" s="3"/>
      <c r="I23" s="6"/>
      <c r="J23" s="10">
        <f>SUM(J12:J21)</f>
        <v>620600</v>
      </c>
      <c r="K23" s="6"/>
    </row>
    <row r="24" ht="20" customHeight="1" spans="7:11" x14ac:dyDescent="0.25">
      <c r="G24" s="3" t="s">
        <v>26</v>
      </c>
      <c r="H24" s="3"/>
      <c r="I24" s="9">
        <f>SUMPRODUCT(D12:D21,H12:H21)</f>
        <v>25.4</v>
      </c>
      <c r="J24" s="6"/>
      <c r="K24" s="6" t="s">
        <v>27</v>
      </c>
    </row>
    <row r="25" ht="20" customHeight="1" spans="7:11" x14ac:dyDescent="0.25">
      <c r="G25" s="3" t="s">
        <v>28</v>
      </c>
      <c r="H25" s="3"/>
      <c r="I25" s="9">
        <v>15</v>
      </c>
      <c r="J25" s="10">
        <f>ROUNDDOWN(J23*I25/100,0)</f>
        <v>93090</v>
      </c>
      <c r="K25" s="6" t="s">
        <v>62</v>
      </c>
    </row>
    <row r="26" ht="20" customHeight="1" spans="7:11" x14ac:dyDescent="0.25">
      <c r="G26" s="3" t="s">
        <v>29</v>
      </c>
      <c r="H26" s="3"/>
      <c r="I26" s="10">
        <v>320</v>
      </c>
      <c r="J26" s="10">
        <f>ROUNDDOWN(I24*I26,0)</f>
        <v>8128</v>
      </c>
      <c r="K26" s="6" t="s">
        <v>63</v>
      </c>
    </row>
    <row r="27" ht="20" customHeight="1" spans="7:11" x14ac:dyDescent="0.25">
      <c r="G27" s="3" t="s">
        <v>30</v>
      </c>
      <c r="H27" s="3"/>
      <c r="I27" s="6"/>
      <c r="J27" s="10">
        <v>30000</v>
      </c>
      <c r="K27" s="6" t="s">
        <v>64</v>
      </c>
    </row>
    <row r="28" ht="20" customHeight="1" spans="7:11" x14ac:dyDescent="0.25">
      <c r="G28" s="3" t="s">
        <v>31</v>
      </c>
      <c r="H28" s="3"/>
      <c r="I28" s="9">
        <v>8</v>
      </c>
      <c r="J28" s="10">
        <f>ROUNDDOWN((J22+J23)*I28/100,0)</f>
        <v>118168</v>
      </c>
      <c r="K28" s="6" t="s">
        <v>65</v>
      </c>
    </row>
    <row r="29" ht="20" customHeight="1" spans="7:11" x14ac:dyDescent="0.25">
      <c r="G29" s="3" t="s">
        <v>32</v>
      </c>
      <c r="H29" s="3"/>
      <c r="I29" s="6"/>
      <c r="J29" s="10">
        <f>J22+J23+J25+J26+J27+J28</f>
        <v>1726486</v>
      </c>
      <c r="K29" s="6"/>
    </row>
    <row r="30" ht="20" customHeight="1" spans="7:11" x14ac:dyDescent="0.25">
      <c r="G30" s="3" t="s">
        <v>33</v>
      </c>
      <c r="H30" s="3"/>
      <c r="I30" s="6"/>
      <c r="J30" s="10">
        <f>ROUNDDOWN(J29*0.1,0)</f>
        <v>172648</v>
      </c>
      <c r="K30" s="6"/>
    </row>
    <row r="31" ht="20" customHeight="1" spans="7:11" x14ac:dyDescent="0.25">
      <c r="G31" s="3" t="s">
        <v>34</v>
      </c>
      <c r="H31" s="3"/>
      <c r="I31" s="6"/>
      <c r="J31" s="7">
        <f>J29+J30</f>
        <v>1899134</v>
      </c>
      <c r="K31" s="6"/>
    </row>
    <row r="32" ht="20" customHeight="1" x14ac:dyDescent="0.25"/>
    <row r="33" ht="20" customHeight="1" spans="1:11" x14ac:dyDescent="0.25">
      <c r="A33" s="2" t="s">
        <v>35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20" customHeight="1" spans="1:10" x14ac:dyDescent="0.25">
      <c r="A34" s="8" t="s">
        <v>36</v>
      </c>
      <c r="B34" s="8"/>
      <c r="C34" s="8"/>
      <c r="D34" s="8" t="s">
        <v>17</v>
      </c>
      <c r="E34" s="8" t="s">
        <v>37</v>
      </c>
      <c r="F34" s="8"/>
      <c r="G34" s="8" t="s">
        <v>38</v>
      </c>
      <c r="H34" s="8"/>
      <c r="I34" s="8" t="s">
        <v>39</v>
      </c>
      <c r="J34" s="8" t="s">
        <v>40</v>
      </c>
    </row>
    <row r="35" ht="20" customHeight="1" spans="1:10" x14ac:dyDescent="0.25">
      <c r="A35" s="6" t="str">
        <f>IF(B12="","",B12)</f>
        <v>軽量鉄骨壁下地</v>
      </c>
      <c r="B35" s="6"/>
      <c r="C35" s="6"/>
      <c r="D35" s="6" t="str">
        <f>IF(E12="","",E12)</f>
        <v>m²</v>
      </c>
      <c r="E35" s="10">
        <f>IF(OR(H12="",I12=""),"",ROUND(H12*I12,0))</f>
        <v>1440</v>
      </c>
      <c r="F35" s="10"/>
      <c r="G35" s="10">
        <v>1400</v>
      </c>
      <c r="H35" s="10"/>
      <c r="I35" s="10">
        <f>IF(OR(E35="",G35=""),"",E35-G35)</f>
        <v>40</v>
      </c>
      <c r="J35" s="6" t="str">
        <f>IF(OR(E35="",G35=""),"",IF(E35&lt;G35,"下回っています","下回っていません"))</f>
        <v>下回っていません</v>
      </c>
    </row>
    <row r="36" ht="20" customHeight="1" spans="1:10" x14ac:dyDescent="0.25">
      <c r="A36" s="6" t="str">
        <f>IF(B13="","",B13)</f>
        <v>石膏ボード張り</v>
      </c>
      <c r="B36" s="6"/>
      <c r="C36" s="6"/>
      <c r="D36" s="6" t="str">
        <f>IF(E13="","",E13)</f>
        <v>m²</v>
      </c>
      <c r="E36" s="10">
        <f>IF(OR(H13="",I13=""),"",ROUND(H13*I13,0))</f>
        <v>720</v>
      </c>
      <c r="F36" s="10"/>
      <c r="G36" s="10">
        <v>760</v>
      </c>
      <c r="H36" s="10"/>
      <c r="I36" s="10">
        <f>IF(OR(E36="",G36=""),"",E36-G36)</f>
        <v>-40</v>
      </c>
      <c r="J36" s="6" t="str">
        <f>IF(OR(E36="",G36=""),"",IF(E36&lt;G36,"下回っています","下回っていません"))</f>
        <v>下回っています</v>
      </c>
    </row>
    <row r="37" ht="20" customHeight="1" spans="1:10" x14ac:dyDescent="0.25">
      <c r="A37" s="6" t="str">
        <f>IF(B14="","",B14)</f>
        <v>ビニルクロス貼り</v>
      </c>
      <c r="B37" s="6"/>
      <c r="C37" s="6"/>
      <c r="D37" s="6" t="str">
        <f>IF(E14="","",E14)</f>
        <v>m²</v>
      </c>
      <c r="E37" s="10">
        <f>IF(OR(H14="",I14=""),"",ROUND(H14*I14,0))</f>
        <v>625</v>
      </c>
      <c r="F37" s="10"/>
      <c r="G37" s="10">
        <v>600</v>
      </c>
      <c r="H37" s="10"/>
      <c r="I37" s="10">
        <f>IF(OR(E37="",G37=""),"",E37-G37)</f>
        <v>25</v>
      </c>
      <c r="J37" s="6" t="str">
        <f>IF(OR(E37="",G37=""),"",IF(E37&lt;G37,"下回っています","下回っていません"))</f>
        <v>下回っていません</v>
      </c>
    </row>
    <row r="38" ht="20" customHeight="1" spans="1:10" x14ac:dyDescent="0.25">
      <c r="A38" s="6" t="str">
        <f>IF(B15="","",B15)</f>
        <v>タイルカーペット</v>
      </c>
      <c r="B38" s="6"/>
      <c r="C38" s="6"/>
      <c r="D38" s="6" t="str">
        <f>IF(E15="","",E15)</f>
        <v>m²</v>
      </c>
      <c r="E38" s="10">
        <f>IF(OR(H15="",I15=""),"",ROUND(H15*I15,0))</f>
        <v>500</v>
      </c>
      <c r="F38" s="10"/>
      <c r="G38" s="10">
        <v>480</v>
      </c>
      <c r="H38" s="10"/>
      <c r="I38" s="10">
        <f>IF(OR(E38="",G38=""),"",E38-G38)</f>
        <v>20</v>
      </c>
      <c r="J38" s="6" t="str">
        <f>IF(OR(E38="",G38=""),"",IF(E38&lt;G38,"下回っています","下回っていません"))</f>
        <v>下回っていません</v>
      </c>
    </row>
    <row r="39" ht="20" customHeight="1" spans="1:10" x14ac:dyDescent="0.25">
      <c r="A39" s="6" t="str">
        <f>IF(B16="","",B16)</f>
        <v>ソフト巾木</v>
      </c>
      <c r="B39" s="6"/>
      <c r="C39" s="6"/>
      <c r="D39" s="6" t="str">
        <f>IF(E16="","",E16)</f>
        <v>m</v>
      </c>
      <c r="E39" s="10">
        <f>IF(OR(H16="",I16=""),"",ROUND(H16*I16,0))</f>
        <v>250</v>
      </c>
      <c r="F39" s="10"/>
      <c r="G39" s="10">
        <v>240</v>
      </c>
      <c r="H39" s="10"/>
      <c r="I39" s="10">
        <f>IF(OR(E39="",G39=""),"",E39-G39)</f>
        <v>10</v>
      </c>
      <c r="J39" s="6" t="str">
        <f>IF(OR(E39="",G39=""),"",IF(E39&lt;G39,"下回っています","下回っていません"))</f>
        <v>下回っていません</v>
      </c>
    </row>
    <row r="40" ht="20" customHeight="1" spans="1:10" x14ac:dyDescent="0.25">
      <c r="A40" s="6">
        <f>IF(B17="","",B17)</f>
      </c>
      <c r="B40" s="6"/>
      <c r="C40" s="6"/>
      <c r="D40" s="6">
        <f>IF(E17="","",E17)</f>
      </c>
      <c r="E40" s="10">
        <f>IF(OR(H17="",I17=""),"",ROUND(H17*I17,0))</f>
      </c>
      <c r="F40" s="10"/>
      <c r="G40" s="10"/>
      <c r="H40" s="10"/>
      <c r="I40" s="10">
        <f>IF(OR(E40="",G40=""),"",E40-G40)</f>
      </c>
      <c r="J40" s="6">
        <f>IF(OR(E40="",G40=""),"",IF(E40&lt;G40,"下回っています","下回っていません"))</f>
      </c>
    </row>
    <row r="41" ht="20" customHeight="1" spans="1:10" x14ac:dyDescent="0.25">
      <c r="A41" s="6">
        <f>IF(B18="","",B18)</f>
      </c>
      <c r="B41" s="6"/>
      <c r="C41" s="6"/>
      <c r="D41" s="6">
        <f>IF(E18="","",E18)</f>
      </c>
      <c r="E41" s="10">
        <f>IF(OR(H18="",I18=""),"",ROUND(H18*I18,0))</f>
      </c>
      <c r="F41" s="10"/>
      <c r="G41" s="10"/>
      <c r="H41" s="10"/>
      <c r="I41" s="10">
        <f>IF(OR(E41="",G41=""),"",E41-G41)</f>
      </c>
      <c r="J41" s="6">
        <f>IF(OR(E41="",G41=""),"",IF(E41&lt;G41,"下回っています","下回っていません"))</f>
      </c>
    </row>
    <row r="42" ht="20" customHeight="1" spans="1:10" x14ac:dyDescent="0.25">
      <c r="A42" s="6">
        <f>IF(B19="","",B19)</f>
      </c>
      <c r="B42" s="6"/>
      <c r="C42" s="6"/>
      <c r="D42" s="6">
        <f>IF(E19="","",E19)</f>
      </c>
      <c r="E42" s="10">
        <f>IF(OR(H19="",I19=""),"",ROUND(H19*I19,0))</f>
      </c>
      <c r="F42" s="10"/>
      <c r="G42" s="10"/>
      <c r="H42" s="10"/>
      <c r="I42" s="10">
        <f>IF(OR(E42="",G42=""),"",E42-G42)</f>
      </c>
      <c r="J42" s="6">
        <f>IF(OR(E42="",G42=""),"",IF(E42&lt;G42,"下回っています","下回っていません"))</f>
      </c>
    </row>
    <row r="43" ht="20" customHeight="1" spans="1:10" x14ac:dyDescent="0.25">
      <c r="A43" s="6">
        <f>IF(B20="","",B20)</f>
      </c>
      <c r="B43" s="6"/>
      <c r="C43" s="6"/>
      <c r="D43" s="6">
        <f>IF(E20="","",E20)</f>
      </c>
      <c r="E43" s="10">
        <f>IF(OR(H20="",I20=""),"",ROUND(H20*I20,0))</f>
      </c>
      <c r="F43" s="10"/>
      <c r="G43" s="10"/>
      <c r="H43" s="10"/>
      <c r="I43" s="10">
        <f>IF(OR(E43="",G43=""),"",E43-G43)</f>
      </c>
      <c r="J43" s="6">
        <f>IF(OR(E43="",G43=""),"",IF(E43&lt;G43,"下回っています","下回っていません"))</f>
      </c>
    </row>
    <row r="44" ht="20" customHeight="1" spans="1:10" x14ac:dyDescent="0.25">
      <c r="A44" s="6">
        <f>IF(B21="","",B21)</f>
      </c>
      <c r="B44" s="6"/>
      <c r="C44" s="6"/>
      <c r="D44" s="6">
        <f>IF(E21="","",E21)</f>
      </c>
      <c r="E44" s="10">
        <f>IF(OR(H21="",I21=""),"",ROUND(H21*I21,0))</f>
      </c>
      <c r="F44" s="10"/>
      <c r="G44" s="10"/>
      <c r="H44" s="10"/>
      <c r="I44" s="10">
        <f>IF(OR(E44="",G44=""),"",E44-G44)</f>
      </c>
      <c r="J44" s="6">
        <f>IF(OR(E44="",G44=""),"",IF(E44&lt;G44,"下回っています","下回っていません"))</f>
      </c>
    </row>
    <row r="45" ht="20" customHeight="1" spans="1:11" x14ac:dyDescent="0.25">
      <c r="A45" s="5" t="s">
        <v>41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ht="20" customHeight="1" x14ac:dyDescent="0.25"/>
    <row r="47" ht="36" customHeight="1" spans="1:11" x14ac:dyDescent="0.25">
      <c r="A47" s="3" t="s">
        <v>23</v>
      </c>
      <c r="B47" s="4" t="s">
        <v>66</v>
      </c>
      <c r="C47" s="4"/>
      <c r="D47" s="4"/>
      <c r="E47" s="4"/>
      <c r="F47" s="4"/>
      <c r="G47" s="4"/>
      <c r="H47" s="4"/>
      <c r="I47" s="4"/>
      <c r="J47" s="4"/>
      <c r="K47" s="4"/>
    </row>
  </sheetData>
  <mergeCells count="60">
    <mergeCell ref="A1:K1"/>
    <mergeCell ref="A2:F2"/>
    <mergeCell ref="I2:K2"/>
    <mergeCell ref="A3:F3"/>
    <mergeCell ref="I3:K3"/>
    <mergeCell ref="B4:F4"/>
    <mergeCell ref="I4:K4"/>
    <mergeCell ref="B5:F5"/>
    <mergeCell ref="H5:K5"/>
    <mergeCell ref="B6:F6"/>
    <mergeCell ref="H6:K6"/>
    <mergeCell ref="A8:B8"/>
    <mergeCell ref="C8:E8"/>
    <mergeCell ref="A10:K10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A33:K33"/>
    <mergeCell ref="A34:C34"/>
    <mergeCell ref="E34:F34"/>
    <mergeCell ref="G34:H34"/>
    <mergeCell ref="A35:C35"/>
    <mergeCell ref="E35:F35"/>
    <mergeCell ref="G35:H35"/>
    <mergeCell ref="A36:C36"/>
    <mergeCell ref="E36:F36"/>
    <mergeCell ref="G36:H36"/>
    <mergeCell ref="A37:C37"/>
    <mergeCell ref="E37:F37"/>
    <mergeCell ref="G37:H37"/>
    <mergeCell ref="A38:C38"/>
    <mergeCell ref="E38:F38"/>
    <mergeCell ref="G38:H38"/>
    <mergeCell ref="A39:C39"/>
    <mergeCell ref="E39:F39"/>
    <mergeCell ref="G39:H39"/>
    <mergeCell ref="A40:C40"/>
    <mergeCell ref="E40:F40"/>
    <mergeCell ref="G40:H40"/>
    <mergeCell ref="A41:C41"/>
    <mergeCell ref="E41:F41"/>
    <mergeCell ref="G41:H41"/>
    <mergeCell ref="A42:C42"/>
    <mergeCell ref="E42:F42"/>
    <mergeCell ref="G42:H42"/>
    <mergeCell ref="A43:C43"/>
    <mergeCell ref="E43:F43"/>
    <mergeCell ref="G43:H43"/>
    <mergeCell ref="A44:C44"/>
    <mergeCell ref="E44:F44"/>
    <mergeCell ref="G44:H44"/>
    <mergeCell ref="A45:K45"/>
    <mergeCell ref="B47:K47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3" t="s">
        <v>67</v>
      </c>
      <c r="B2" s="6" t="s">
        <v>68</v>
      </c>
    </row>
    <row r="3" ht="20" customHeight="1" spans="1:2" x14ac:dyDescent="0.25">
      <c r="A3" s="3" t="s">
        <v>69</v>
      </c>
      <c r="B3" s="6" t="s">
        <v>70</v>
      </c>
    </row>
    <row r="4" ht="20" customHeight="1" spans="1:2" x14ac:dyDescent="0.25">
      <c r="A4" s="3" t="s">
        <v>71</v>
      </c>
      <c r="B4" s="6" t="s">
        <v>72</v>
      </c>
    </row>
    <row r="5" ht="20" customHeight="1" spans="1:2" x14ac:dyDescent="0.25">
      <c r="A5" s="3" t="s">
        <v>73</v>
      </c>
      <c r="B5" s="6" t="s">
        <v>74</v>
      </c>
    </row>
    <row r="6" ht="20" customHeight="1" spans="1:2" x14ac:dyDescent="0.25">
      <c r="A6" s="3" t="s">
        <v>75</v>
      </c>
      <c r="B6" s="6" t="s">
        <v>76</v>
      </c>
    </row>
    <row r="7" ht="20" customHeight="1" spans="1:2" x14ac:dyDescent="0.25">
      <c r="A7" s="3" t="s">
        <v>77</v>
      </c>
      <c r="B7" s="6" t="s">
        <v>78</v>
      </c>
    </row>
    <row r="8" ht="20" customHeight="1" spans="1:2" x14ac:dyDescent="0.25">
      <c r="A8" s="3" t="s">
        <v>79</v>
      </c>
      <c r="B8" s="6" t="s">
        <v>80</v>
      </c>
    </row>
    <row r="9" ht="20" customHeight="1" spans="1:2" x14ac:dyDescent="0.25">
      <c r="A9" s="3" t="s">
        <v>81</v>
      </c>
      <c r="B9" s="6" t="s">
        <v>44</v>
      </c>
    </row>
    <row r="10" ht="20" customHeight="1" spans="1:2" x14ac:dyDescent="0.25">
      <c r="A10" s="3" t="s">
        <v>82</v>
      </c>
      <c r="B10" s="6" t="s">
        <v>83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